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Č11 - ZRN" sheetId="2" r:id="rId2"/>
    <sheet name="Č21 - ZRN" sheetId="3" r:id="rId3"/>
    <sheet name="Č31 - ZRN" sheetId="4" r:id="rId4"/>
    <sheet name="Seznam figur" sheetId="5" r:id="rId5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'Č11 - ZRN'!$C$86:$K$118</definedName>
    <definedName name="_xlnm.Print_Area" localSheetId="1">'Č11 - ZRN'!$C$72:$K$118</definedName>
    <definedName name="_xlnm.Print_Titles" localSheetId="1">'Č11 - ZRN'!$86:$86</definedName>
    <definedName name="_xlnm._FilterDatabase" localSheetId="2" hidden="1">'Č21 - ZRN'!$C$86:$K$154</definedName>
    <definedName name="_xlnm.Print_Area" localSheetId="2">'Č21 - ZRN'!$C$72:$K$154</definedName>
    <definedName name="_xlnm.Print_Titles" localSheetId="2">'Č21 - ZRN'!$86:$86</definedName>
    <definedName name="_xlnm._FilterDatabase" localSheetId="3" hidden="1">'Č31 - ZRN'!$C$86:$K$107</definedName>
    <definedName name="_xlnm.Print_Area" localSheetId="3">'Č31 - ZRN'!$C$72:$K$107</definedName>
    <definedName name="_xlnm.Print_Titles" localSheetId="3">'Č31 - ZRN'!$86:$86</definedName>
    <definedName name="_xlnm.Print_Area" localSheetId="4">'Seznam figur'!$C$4:$G$86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9"/>
  <c r="J38"/>
  <c i="1" r="AY60"/>
  <c i="4" r="J37"/>
  <c i="1" r="AX60"/>
  <c i="4" r="BI103"/>
  <c r="BH103"/>
  <c r="BG103"/>
  <c r="BF103"/>
  <c r="T103"/>
  <c r="T89"/>
  <c r="T88"/>
  <c r="T87"/>
  <c r="R103"/>
  <c r="R89"/>
  <c r="R88"/>
  <c r="R87"/>
  <c r="P103"/>
  <c r="P89"/>
  <c r="P88"/>
  <c r="P87"/>
  <c i="1" r="AU60"/>
  <c i="4" r="BI96"/>
  <c r="BH96"/>
  <c r="BG96"/>
  <c r="BF96"/>
  <c r="T96"/>
  <c r="R96"/>
  <c r="P96"/>
  <c r="BI90"/>
  <c r="BH90"/>
  <c r="BG90"/>
  <c r="BF90"/>
  <c r="T90"/>
  <c r="R90"/>
  <c r="P90"/>
  <c r="F83"/>
  <c r="F81"/>
  <c r="E79"/>
  <c r="F58"/>
  <c r="F56"/>
  <c r="E54"/>
  <c r="J26"/>
  <c r="E26"/>
  <c r="J84"/>
  <c r="J25"/>
  <c r="J23"/>
  <c r="E23"/>
  <c r="J83"/>
  <c r="J22"/>
  <c r="J20"/>
  <c r="E20"/>
  <c r="F84"/>
  <c r="J19"/>
  <c r="J14"/>
  <c r="J81"/>
  <c r="E7"/>
  <c r="E75"/>
  <c i="3" r="J39"/>
  <c r="J38"/>
  <c i="1" r="AY58"/>
  <c i="3" r="J37"/>
  <c i="1" r="AX58"/>
  <c i="3" r="BI150"/>
  <c r="BH150"/>
  <c r="BG150"/>
  <c r="BF150"/>
  <c r="T150"/>
  <c r="R150"/>
  <c r="P150"/>
  <c r="BI145"/>
  <c r="BH145"/>
  <c r="BG145"/>
  <c r="BF145"/>
  <c r="T145"/>
  <c r="R145"/>
  <c r="P145"/>
  <c r="BI136"/>
  <c r="BH136"/>
  <c r="BG136"/>
  <c r="BF136"/>
  <c r="T136"/>
  <c r="R136"/>
  <c r="P136"/>
  <c r="BI127"/>
  <c r="BH127"/>
  <c r="BG127"/>
  <c r="BF127"/>
  <c r="T127"/>
  <c r="R127"/>
  <c r="P127"/>
  <c r="BI90"/>
  <c r="BH90"/>
  <c r="BG90"/>
  <c r="BF90"/>
  <c r="T90"/>
  <c r="R90"/>
  <c r="P90"/>
  <c r="F83"/>
  <c r="F81"/>
  <c r="E79"/>
  <c r="F58"/>
  <c r="F56"/>
  <c r="E54"/>
  <c r="J26"/>
  <c r="E26"/>
  <c r="J84"/>
  <c r="J25"/>
  <c r="J23"/>
  <c r="E23"/>
  <c r="J83"/>
  <c r="J22"/>
  <c r="J20"/>
  <c r="E20"/>
  <c r="F84"/>
  <c r="J19"/>
  <c r="J14"/>
  <c r="J81"/>
  <c r="E7"/>
  <c r="E75"/>
  <c i="2" r="J39"/>
  <c r="J38"/>
  <c i="1" r="AY56"/>
  <c i="2" r="J37"/>
  <c i="1" r="AX56"/>
  <c i="2"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94"/>
  <c r="BH94"/>
  <c r="BG94"/>
  <c r="BF94"/>
  <c r="T94"/>
  <c r="R94"/>
  <c r="P94"/>
  <c r="BI90"/>
  <c r="BH90"/>
  <c r="BG90"/>
  <c r="BF90"/>
  <c r="T90"/>
  <c r="R90"/>
  <c r="P90"/>
  <c r="F83"/>
  <c r="F81"/>
  <c r="E79"/>
  <c r="F58"/>
  <c r="F56"/>
  <c r="E54"/>
  <c r="J26"/>
  <c r="E26"/>
  <c r="J84"/>
  <c r="J25"/>
  <c r="J23"/>
  <c r="E23"/>
  <c r="J83"/>
  <c r="J22"/>
  <c r="J20"/>
  <c r="E20"/>
  <c r="F84"/>
  <c r="J19"/>
  <c r="J14"/>
  <c r="J81"/>
  <c r="E7"/>
  <c r="E75"/>
  <c i="1" r="L50"/>
  <c r="AM50"/>
  <c r="AM49"/>
  <c r="L49"/>
  <c r="AM47"/>
  <c r="L47"/>
  <c r="L45"/>
  <c r="L44"/>
  <c r="AS55"/>
  <c i="4" r="BK103"/>
  <c r="J103"/>
  <c r="BK96"/>
  <c r="J96"/>
  <c r="BK90"/>
  <c r="J90"/>
  <c i="3" r="BK150"/>
  <c r="J150"/>
  <c r="BK145"/>
  <c r="J145"/>
  <c r="BK136"/>
  <c r="J136"/>
  <c r="BK127"/>
  <c r="J127"/>
  <c r="BK90"/>
  <c r="J90"/>
  <c i="2" r="BK116"/>
  <c r="J116"/>
  <c r="BK113"/>
  <c r="J113"/>
  <c r="BK108"/>
  <c r="J108"/>
  <c r="BK94"/>
  <c r="J94"/>
  <c r="BK90"/>
  <c r="J90"/>
  <c i="1" r="AS59"/>
  <c r="AS57"/>
  <c r="AU59"/>
  <c i="2" l="1" r="BK89"/>
  <c r="J89"/>
  <c r="J65"/>
  <c r="P89"/>
  <c r="P88"/>
  <c r="P87"/>
  <c i="1" r="AU56"/>
  <c i="2" r="R89"/>
  <c r="R88"/>
  <c r="R87"/>
  <c r="T89"/>
  <c r="T88"/>
  <c r="T87"/>
  <c i="3" r="BK89"/>
  <c r="J89"/>
  <c r="J65"/>
  <c r="P89"/>
  <c r="P88"/>
  <c r="P87"/>
  <c i="1" r="AU58"/>
  <c i="3" r="R89"/>
  <c r="R88"/>
  <c r="R87"/>
  <c r="T89"/>
  <c r="T88"/>
  <c r="T87"/>
  <c i="2" r="E50"/>
  <c r="J56"/>
  <c r="J58"/>
  <c r="F59"/>
  <c r="J59"/>
  <c r="BE90"/>
  <c r="BE94"/>
  <c r="BE108"/>
  <c r="BE113"/>
  <c r="BE116"/>
  <c i="3" r="E50"/>
  <c r="J56"/>
  <c r="J58"/>
  <c r="F59"/>
  <c r="J59"/>
  <c r="BE90"/>
  <c r="BE127"/>
  <c r="BE136"/>
  <c r="BE145"/>
  <c r="BE150"/>
  <c i="4" r="E50"/>
  <c r="J56"/>
  <c r="J58"/>
  <c r="F59"/>
  <c r="J59"/>
  <c r="BE90"/>
  <c r="BE96"/>
  <c r="BE103"/>
  <c r="BK89"/>
  <c r="J89"/>
  <c r="J65"/>
  <c i="2" r="J36"/>
  <c i="1" r="AW56"/>
  <c i="4" r="F36"/>
  <c i="1" r="BA60"/>
  <c r="BA59"/>
  <c r="AW59"/>
  <c i="4" r="J36"/>
  <c i="1" r="AW60"/>
  <c i="3" r="F36"/>
  <c i="1" r="BA58"/>
  <c r="BA57"/>
  <c r="AW57"/>
  <c i="2" r="F37"/>
  <c i="1" r="BB56"/>
  <c r="BB55"/>
  <c r="AX55"/>
  <c r="AU55"/>
  <c r="AU57"/>
  <c i="4" r="F39"/>
  <c i="1" r="BD60"/>
  <c r="BD59"/>
  <c r="AS54"/>
  <c i="2" r="F36"/>
  <c i="1" r="BA56"/>
  <c r="BA55"/>
  <c r="AW55"/>
  <c i="3" r="F38"/>
  <c i="1" r="BC58"/>
  <c r="BC57"/>
  <c r="AY57"/>
  <c i="4" r="F37"/>
  <c i="1" r="BB60"/>
  <c r="BB59"/>
  <c r="AX59"/>
  <c i="3" r="F37"/>
  <c i="1" r="BB58"/>
  <c r="BB57"/>
  <c r="AX57"/>
  <c i="2" r="F38"/>
  <c i="1" r="BC56"/>
  <c r="BC55"/>
  <c r="AY55"/>
  <c i="2" r="F39"/>
  <c i="1" r="BD56"/>
  <c r="BD55"/>
  <c i="3" r="F39"/>
  <c i="1" r="BD58"/>
  <c r="BD57"/>
  <c i="4" r="F38"/>
  <c i="1" r="BC60"/>
  <c r="BC59"/>
  <c r="AY59"/>
  <c i="3" r="J36"/>
  <c i="1" r="AW58"/>
  <c i="2" l="1" r="BK88"/>
  <c r="J88"/>
  <c r="J64"/>
  <c i="3" r="BK88"/>
  <c r="J88"/>
  <c r="J64"/>
  <c i="4" r="BK88"/>
  <c r="J88"/>
  <c r="J64"/>
  <c i="1" r="AU54"/>
  <c r="BD54"/>
  <c r="W33"/>
  <c r="BA54"/>
  <c r="W30"/>
  <c r="BC54"/>
  <c r="W32"/>
  <c i="2" r="F35"/>
  <c i="1" r="AZ56"/>
  <c r="AZ55"/>
  <c r="AV55"/>
  <c r="AT55"/>
  <c i="4" r="F35"/>
  <c i="1" r="AZ60"/>
  <c r="AZ59"/>
  <c r="AV59"/>
  <c r="AT59"/>
  <c r="BB54"/>
  <c r="W31"/>
  <c i="3" r="F35"/>
  <c i="1" r="AZ58"/>
  <c r="AZ57"/>
  <c r="AV57"/>
  <c r="AT57"/>
  <c i="2" r="J35"/>
  <c i="1" r="AV56"/>
  <c r="AT56"/>
  <c i="4" r="J35"/>
  <c i="1" r="AV60"/>
  <c r="AT60"/>
  <c i="3" r="J35"/>
  <c i="1" r="AV58"/>
  <c r="AT58"/>
  <c i="2" l="1" r="BK87"/>
  <c r="J87"/>
  <c r="J63"/>
  <c i="3" r="BK87"/>
  <c r="J87"/>
  <c r="J63"/>
  <c i="4" r="BK87"/>
  <c r="J87"/>
  <c r="J63"/>
  <c i="1" r="AW54"/>
  <c r="AK30"/>
  <c r="AX54"/>
  <c r="AY54"/>
  <c r="AZ54"/>
  <c r="W29"/>
  <c l="1" r="AV54"/>
  <c r="AK29"/>
  <c i="3" r="J32"/>
  <c i="1" r="AG58"/>
  <c r="AN58"/>
  <c i="4" r="J32"/>
  <c i="1" r="AG60"/>
  <c r="AG59"/>
  <c r="AN59"/>
  <c i="2" r="J32"/>
  <c i="1" r="AG56"/>
  <c r="AN56"/>
  <c l="1" r="AN60"/>
  <c i="2" r="J41"/>
  <c i="3" r="J41"/>
  <c i="4" r="J41"/>
  <c i="1" r="AG55"/>
  <c r="AG57"/>
  <c r="AN57"/>
  <c r="AT54"/>
  <c l="1" r="AN55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<sst xmlns="http://schemas.openxmlformats.org/spreadsheetml/2006/main">
  <si>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</si>
  <si>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</si>
  <si>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</si>
  <si>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</si>
  <si>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</si>
  <si>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{5fbdfeca-e7d2-4074-9514-9d83da9dd20c}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</si>
  <si>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</si>
  <si>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</si>
  <si>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</si>
  <si>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</si>
  <si>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</si>
  <si>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</si>
  <si>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</si>
  <si>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</si>
  <si>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65020103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</si>
  <si>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</si>
  <si>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</si>
  <si>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Mechanické a chemické hubení nežádoucí vegetace u ST 2020</t>
  </si>
  <si>
    <t>KSO:</t>
  </si>
  <si>
    <t>824 8</t>
  </si>
  <si>
    <t>CC-CZ:</t>
  </si>
  <si>
    <t>21212</t>
  </si>
  <si>
    <t>Místo:</t>
  </si>
  <si>
    <t>obvod OŘ Ústí nad Labem</t>
  </si>
  <si>
    <t>Datum:</t>
  </si>
  <si>
    <t>19. 2. 2020</t>
  </si>
  <si>
    <t>CZ-CPV:</t>
  </si>
  <si>
    <t>45234116-2</t>
  </si>
  <si>
    <t>CZ-CPA:</t>
  </si>
  <si>
    <t>42.12.10</t>
  </si>
  <si>
    <t>Zadavatel:</t>
  </si>
  <si>
    <t>IČ:</t>
  </si>
  <si>
    <t>CZ 709 94 234</t>
  </si>
  <si>
    <t>Správa železnic, OŘ ÚNL</t>
  </si>
  <si>
    <t>DIČ: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</si>
  <si>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</si>
  <si>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</si>
  <si>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</si>
  <si>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</si>
  <si>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</si>
  <si>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</si>
  <si>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</si>
  <si>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</si>
  <si>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</si>
  <si>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</si>
  <si>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</si>
  <si>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</si>
  <si>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</si>
  <si>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</si>
  <si>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</si>
  <si>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</si>
  <si>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</si>
  <si>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</si>
  <si>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</si>
  <si>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</si>
  <si>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</si>
  <si>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</si>
  <si>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</si>
  <si>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</si>
  <si>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</si>
  <si>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</si>
  <si>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</si>
  <si>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</si>
  <si>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</si>
  <si>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</si>
  <si>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</si>
  <si>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</si>
  <si>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</si>
  <si>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</si>
  <si>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</si>
  <si>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</si>
  <si>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</si>
  <si>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</si>
  <si>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</si>
  <si>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</si>
  <si>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</si>
  <si>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</si>
  <si>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</si>
  <si>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</si>
  <si>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</si>
  <si>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</si>
  <si>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</si>
  <si>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</si>
  <si>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Chemické hubení plevelů v obvodu ST Ústí nad Labem</t>
  </si>
  <si>
    <t>STA</t>
  </si>
  <si>
    <t>1</t>
  </si>
  <si>
    <t>{f7bea52b-ed3b-4af3-bbf5-8da81b52ad17}</t>
  </si>
  <si>
    <t>2</t>
  </si>
  <si>
    <t>/</t>
  </si>
  <si>
    <t>Č11</t>
  </si>
  <si>
    <t>ZRN</t>
  </si>
  <si>
    <t>Soupis</t>
  </si>
  <si>
    <t>{d19a6fc7-5d51-415a-b523-c77e4163a24f}</t>
  </si>
  <si>
    <t>O2</t>
  </si>
  <si>
    <t>Chemické hubení plevelů v obvodu ST Most</t>
  </si>
  <si>
    <t>{62d04beb-e06f-42fd-9c0d-b4b1e782bcab}</t>
  </si>
  <si>
    <t>Č21</t>
  </si>
  <si>
    <t>{85fe8092-d165-4412-ae4f-b923e29fc609}</t>
  </si>
  <si>
    <t>O3</t>
  </si>
  <si>
    <t>Chemické hubení plevelů v obvodu ST Karlovy Vary</t>
  </si>
  <si>
    <t>{104715b8-67b2-4b93-86d4-f5876d26c4b2}</t>
  </si>
  <si>
    <t>Č31</t>
  </si>
  <si>
    <t>{48790c0e-7a56-4efa-99e3-30f7c8ee738a}</t>
  </si>
  <si>
    <t>KRYCÍ LIST SOUPISU PRACÍ</t>
  </si>
  <si>
    <t>Objekt:</t>
  </si>
  <si>
    <t>O1 - Chemické hubení plevelů v obvodu ST Ústí nad Labem</t>
  </si>
  <si>
    <t>Soupis:</t>
  </si>
  <si>
    <t>Č11 - ZRN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</si>
  <si>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</si>
  <si>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</si>
  <si>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</si>
  <si>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</si>
  <si>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</si>
  <si>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</si>
  <si>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</si>
  <si>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</si>
  <si>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</si>
  <si>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</si>
  <si>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</si>
  <si>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</si>
  <si>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</si>
  <si>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</si>
  <si>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</si>
  <si>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</si>
  <si>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</si>
  <si>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</si>
  <si>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</si>
  <si>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</si>
  <si>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</si>
  <si>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</si>
  <si>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</si>
  <si>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</si>
  <si>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</si>
  <si>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5904055010</t>
  </si>
  <si>
    <t>Hubení travního porostu postřikovačem místně ručně tráva, plevel</t>
  </si>
  <si>
    <t>m2</t>
  </si>
  <si>
    <t>Sborník UOŽI 01 2019</t>
  </si>
  <si>
    <t>4</t>
  </si>
  <si>
    <t>1284712697</t>
  </si>
  <si>
    <t>PP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</si>
  <si>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</si>
  <si>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PSC</t>
  </si>
  <si>
    <t>Poznámka k souboru cen:_x000d_
1. V cenách jsou započteny náklady na postřik travního porostu nebo náletové dřevité vegetace, potřebné manipulace a aplikací herbicidu._x000d_
2. V cenách nejsou obsaženy náklady na vodu a dodávku herbicidu.</t>
  </si>
  <si>
    <t>VV</t>
  </si>
  <si>
    <t>"TO Litoměřice" 4400*2</t>
  </si>
  <si>
    <t>5904055120</t>
  </si>
  <si>
    <t>Hubení travního porostu postřikovačem strojně v profilu koleje šíře záběru 6 m</t>
  </si>
  <si>
    <t>km</t>
  </si>
  <si>
    <t>1061919707</t>
  </si>
  <si>
    <t>Hubení travního porostu postřikovačem strojně v profilu koleje šíře záběru 6 m. Poznámka: 1. V cenách jsou započteny náklady na postřik travního porostu nebo náletové dřevité vegetace, potřebné manipulace a aplikací herbicidu. 2. V cenách nejsou obsaženy náklady na vodu a dodávku herbicidu.</t>
  </si>
  <si>
    <t>"TO Roudnice n.L."139,728+139,728</t>
  </si>
  <si>
    <t>"TO Lovosice" 88,857+88,857</t>
  </si>
  <si>
    <t>"TO Štětí" 68,928+68,928</t>
  </si>
  <si>
    <t>"TO Litoměřice" 73,475+73,475</t>
  </si>
  <si>
    <t>"TO Ústí n.L. západ" 95,507+95,507</t>
  </si>
  <si>
    <t>"TO Ústí n.L. hl.n." 60,814+60,814</t>
  </si>
  <si>
    <t>"TO Děčín hl.n." 117,494+100,152</t>
  </si>
  <si>
    <t>"TO Děčín východ" 115,571+115,571</t>
  </si>
  <si>
    <t>"TO Česká Kamenice" 77,682+67,199</t>
  </si>
  <si>
    <t>"TO Rumburk" 69,176+69,176</t>
  </si>
  <si>
    <t>Součet</t>
  </si>
  <si>
    <t>3</t>
  </si>
  <si>
    <t>5904055210</t>
  </si>
  <si>
    <t>Hubení travního porostu postřikovačem strojně mimo profil koleje jednostranně šíře záběru do 2 m</t>
  </si>
  <si>
    <t>-372317487</t>
  </si>
  <si>
    <t>Hubení travního porostu postřikovačem strojně mimo profil koleje jednostranně šíře záběru do 2 m. Poznámka: 1. V cenách jsou započteny náklady na postřik travního porostu nebo náletové dřevité vegetace, potřebné manipulace a aplikací herbicidu. 2. V cenách nejsou obsaženy náklady na vodu a dodávku herbicidu.</t>
  </si>
  <si>
    <t>drátovodné trasy 1.a2.kolo</t>
  </si>
  <si>
    <t>1,320+1,320</t>
  </si>
  <si>
    <t>M</t>
  </si>
  <si>
    <t>5954101035</t>
  </si>
  <si>
    <t>Herbicidy Roundup Klasik Pro</t>
  </si>
  <si>
    <t>litr</t>
  </si>
  <si>
    <t>8</t>
  </si>
  <si>
    <t>-1032559963</t>
  </si>
  <si>
    <t>1786,639*2</t>
  </si>
  <si>
    <t>5954101010</t>
  </si>
  <si>
    <t>Herbicidy Dicopur M 750</t>
  </si>
  <si>
    <t>-1021562764</t>
  </si>
  <si>
    <t>877,741*0,72</t>
  </si>
  <si>
    <t>Kolej_5m</t>
  </si>
  <si>
    <t>Postřik trati postřikovací soupravou - záběr 5 m - obě kola celkem</t>
  </si>
  <si>
    <t>911,294</t>
  </si>
  <si>
    <t>Kolej_6m</t>
  </si>
  <si>
    <t>Postřik trati postřikovací soupravou - záběr 6m - obě kola celkem</t>
  </si>
  <si>
    <t>642,832</t>
  </si>
  <si>
    <t>O2 - Chemické hubení plevelů v obvodu ST Most</t>
  </si>
  <si>
    <t>Č21 - ZRN</t>
  </si>
  <si>
    <t>2092400479</t>
  </si>
  <si>
    <t>ELEKTROPORCELÁN - Louny předměstí-stav.II</t>
  </si>
  <si>
    <t>"požadavek SZT - drátovod a okolí v délce 950 m, vzdálenost od osy koleje do 4m 
( 950*1,5 m2)"</t>
  </si>
  <si>
    <t>2850</t>
  </si>
  <si>
    <t>žst Kadaň Prunéřov</t>
  </si>
  <si>
    <t xml:space="preserve">"požadavek TO Kadaň 
plocha od konců nástupiště mezi 2.-4.SK  
136,600 - 137,100 šíře 5m (500*5m)
137,400 - 137,600 šíře 5m (200*5m)                  </t>
  </si>
  <si>
    <t>7000</t>
  </si>
  <si>
    <t xml:space="preserve">Chomutov seř. n. </t>
  </si>
  <si>
    <t>"plocha mezi kolejemi 113 - 123
(350 m x 30 m)"</t>
  </si>
  <si>
    <t>21000</t>
  </si>
  <si>
    <t>Chomutov os.n.</t>
  </si>
  <si>
    <t>"plocha mezi kolejemi na zhlaví u ST 1
(200 m x 10 m)"</t>
  </si>
  <si>
    <t>4000</t>
  </si>
  <si>
    <t>Přejezdy obvod TO Oldřichov</t>
  </si>
  <si>
    <t>Krupka-Boh. - Teplice v Č. P1942 km 14,514; P1943 km 14,832 (2x40 m)</t>
  </si>
  <si>
    <t>400</t>
  </si>
  <si>
    <t>Oldřichov-Duchcov n.n. P1953 km 24,567; P 1954 km 24,760; P 1958 km 27,587 (3x40m)</t>
  </si>
  <si>
    <t>600</t>
  </si>
  <si>
    <t>Řetenice - Teplice Zámecká zahrada P2092 km 1,086; P2094 km 1,957 (2x40m)</t>
  </si>
  <si>
    <t>Bystřany-Úpořiny P2098 km 7,290 (1x40m)</t>
  </si>
  <si>
    <t>200</t>
  </si>
  <si>
    <t>Louka u L. - Osek město P2170 km 135,668; P2171 km136,080; P2172 km 136,490 (3x40m)</t>
  </si>
  <si>
    <t>Hrob-Dubí P2182 km 145,329 (1x40m)</t>
  </si>
  <si>
    <t>Dubí-Moldava v Kr.horách P2188 km 157,100 (1x40m)</t>
  </si>
  <si>
    <t>Plochy</t>
  </si>
  <si>
    <t>-503526079</t>
  </si>
  <si>
    <t xml:space="preserve">"Uvažováno s průměrné spotřebovaným  množstvím v roce 2018 7 l /ha  za oba postřiky"</t>
  </si>
  <si>
    <t>0/10000*7</t>
  </si>
  <si>
    <t>Kolej_5m*0,005*100*3,5</t>
  </si>
  <si>
    <t>Kolej_6m*0,006*100*3,5*(6/5)</t>
  </si>
  <si>
    <t xml:space="preserve">" V případě, že považujete uvedené herbicidy za nevyhovující,  zadejte cenu 0,- a</t>
  </si>
  <si>
    <t>"Další přípravky schválené pro použití u železnice oceňte do řádků na konci rozpočtu jako vícepráce."</t>
  </si>
  <si>
    <t>1186344894</t>
  </si>
  <si>
    <t>Na plochách použití Dicopuru nepožadujeme</t>
  </si>
  <si>
    <t xml:space="preserve">"Uvažováno s průměrné spotřebovaným  množstvím v roce 2019 1,5 l /ha  v každém ze 2 kol"</t>
  </si>
  <si>
    <t>Kolej_5m*0,005*100*1,5</t>
  </si>
  <si>
    <t>Kolej_6m*0,006*100*1,5*(6/5)</t>
  </si>
  <si>
    <t>"další přípravky schválené pro použití u železnice oceňte do řádků na konci rozpočtu jako vícepráce."</t>
  </si>
  <si>
    <t>5904055110</t>
  </si>
  <si>
    <t>Hubení travního porostu postřikovačem strojně v profilu koleje šíře záběru 5 m</t>
  </si>
  <si>
    <t>1310704167</t>
  </si>
  <si>
    <t>Hubení travního porostu postřikovačem strojně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</si>
  <si>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 xml:space="preserve">"1.+2.kolo                          =  "  455,647*2</t>
  </si>
  <si>
    <t>-1363660441</t>
  </si>
  <si>
    <t xml:space="preserve">"1.+2.kolo                          =  " 321,416*2</t>
  </si>
  <si>
    <t>Kolej_5m_3</t>
  </si>
  <si>
    <t>157,48</t>
  </si>
  <si>
    <t>O3 - Chemické hubení plevelů v obvodu ST Karlovy Vary</t>
  </si>
  <si>
    <t>Č31 - ZRN</t>
  </si>
  <si>
    <t>1835498681</t>
  </si>
  <si>
    <t>Kolej_5m_3*0,005*100*3,5</t>
  </si>
  <si>
    <t>-1154574560</t>
  </si>
  <si>
    <t>Kolej_5m_3*0,005*100*1,5</t>
  </si>
  <si>
    <t>-620624576</t>
  </si>
  <si>
    <t xml:space="preserve">"1.+2.kolo                          =  "  78,74*2</t>
  </si>
  <si>
    <t>SEZNAM FIGUR</t>
  </si>
  <si>
    <t>Výměra</t>
  </si>
  <si>
    <t xml:space="preserve"> O2/ Č21</t>
  </si>
  <si>
    <t>Použití figury:</t>
  </si>
  <si>
    <t>Plochy k postřiku</t>
  </si>
  <si>
    <t xml:space="preserve"> O3/ Č31</t>
  </si>
  <si>
    <t xml:space="preserve">"1.+2.kolo                          =  "  428,818*2</t>
  </si>
  <si>
    <t xml:space="preserve">"1.+2.kolo                          =  " 425,382*2</t>
  </si>
  <si>
    <t>Kolej_6m_1</t>
  </si>
  <si>
    <t>Ruční postřik ploch</t>
  </si>
  <si>
    <t>" Postřik 2* ročně"</t>
  </si>
  <si>
    <t>"ELEKTROPORCELÁN - Louny předměstí-stav.II"</t>
  </si>
  <si>
    <t>"požadavek SZT - drátovod a okolí v délce 950 m, vzdálenost od osy koleje do 4m ( 950*1,5 m2)"</t>
  </si>
  <si>
    <t>950*1,5*2</t>
  </si>
  <si>
    <t>"žst Kadaň Prunéřov"</t>
  </si>
  <si>
    <t xml:space="preserve">" Plocha mezi 2. - 4.SK. plocha od konců nástupiště mezi 2.-4.SK  136,600 - 137,100 šíře 5m (500*5m)"</t>
  </si>
  <si>
    <t xml:space="preserve">" a 137,400 - 137,600 šíře 5m (200*5m)     </t>
  </si>
  <si>
    <t>3500*2</t>
  </si>
  <si>
    <t>"Chomutov seř. n. "</t>
  </si>
  <si>
    <t>"plocha mezi kolejemi 113 - 123(350x30)"</t>
  </si>
  <si>
    <t>10500*2</t>
  </si>
  <si>
    <t>"Chomutov os.n."</t>
  </si>
  <si>
    <t>"plocha mezi kolejemi na zhlaví u ST 1(200x10)"</t>
  </si>
  <si>
    <t>2000*2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</si>
</sst>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32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38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38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48</v>
      </c>
      <c r="E29" s="48"/>
      <c r="F29" s="32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65020103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Mechanické a chemické hubení nežádoucí vegetace u ST 2020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obvod OŘ Ústí nad Labem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19. 2. 2020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Správa železnic, OŘ ÚNL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37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59</v>
      </c>
      <c r="D52" s="88"/>
      <c r="E52" s="88"/>
      <c r="F52" s="88"/>
      <c r="G52" s="88"/>
      <c r="H52" s="89"/>
      <c r="I52" s="90" t="s">
        <v>60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61</v>
      </c>
      <c r="AH52" s="88"/>
      <c r="AI52" s="88"/>
      <c r="AJ52" s="88"/>
      <c r="AK52" s="88"/>
      <c r="AL52" s="88"/>
      <c r="AM52" s="88"/>
      <c r="AN52" s="90" t="s">
        <v>62</v>
      </c>
      <c r="AO52" s="88"/>
      <c r="AP52" s="88"/>
      <c r="AQ52" s="92" t="s">
        <v>63</v>
      </c>
      <c r="AR52" s="45"/>
      <c r="AS52" s="93" t="s">
        <v>64</v>
      </c>
      <c r="AT52" s="94" t="s">
        <v>65</v>
      </c>
      <c r="AU52" s="94" t="s">
        <v>66</v>
      </c>
      <c r="AV52" s="94" t="s">
        <v>67</v>
      </c>
      <c r="AW52" s="94" t="s">
        <v>68</v>
      </c>
      <c r="AX52" s="94" t="s">
        <v>69</v>
      </c>
      <c r="AY52" s="94" t="s">
        <v>70</v>
      </c>
      <c r="AZ52" s="94" t="s">
        <v>71</v>
      </c>
      <c r="BA52" s="94" t="s">
        <v>72</v>
      </c>
      <c r="BB52" s="94" t="s">
        <v>73</v>
      </c>
      <c r="BC52" s="94" t="s">
        <v>74</v>
      </c>
      <c r="BD52" s="95" t="s">
        <v>75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ROUND(AG55+AG57+AG59,2)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38</v>
      </c>
      <c r="AR54" s="105"/>
      <c r="AS54" s="106">
        <f>ROUND(AS55+AS57+AS59,2)</f>
        <v>0</v>
      </c>
      <c r="AT54" s="107">
        <f>ROUND(SUM(AV54:AW54),2)</f>
        <v>0</v>
      </c>
      <c r="AU54" s="108">
        <f>ROUND(AU55+AU57+AU59,5)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ROUND(AZ55+AZ57+AZ59,2)</f>
        <v>0</v>
      </c>
      <c r="BA54" s="107">
        <f>ROUND(BA55+BA57+BA59,2)</f>
        <v>0</v>
      </c>
      <c r="BB54" s="107">
        <f>ROUND(BB55+BB57+BB59,2)</f>
        <v>0</v>
      </c>
      <c r="BC54" s="107">
        <f>ROUND(BC55+BC57+BC59,2)</f>
        <v>0</v>
      </c>
      <c r="BD54" s="109">
        <f>ROUND(BD55+BD57+BD59,2)</f>
        <v>0</v>
      </c>
      <c r="BE54" s="6"/>
      <c r="BS54" s="110" t="s">
        <v>77</v>
      </c>
      <c r="BT54" s="110" t="s">
        <v>78</v>
      </c>
      <c r="BU54" s="111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24.75" customHeight="1">
      <c r="A55" s="7"/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84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77</v>
      </c>
      <c r="BT55" s="124" t="s">
        <v>85</v>
      </c>
      <c r="BU55" s="124" t="s">
        <v>79</v>
      </c>
      <c r="BV55" s="124" t="s">
        <v>80</v>
      </c>
      <c r="BW55" s="124" t="s">
        <v>86</v>
      </c>
      <c r="BX55" s="124" t="s">
        <v>5</v>
      </c>
      <c r="CL55" s="124" t="s">
        <v>38</v>
      </c>
      <c r="CM55" s="124" t="s">
        <v>87</v>
      </c>
    </row>
    <row r="56" s="4" customFormat="1" ht="16.5" customHeight="1">
      <c r="A56" s="125" t="s">
        <v>88</v>
      </c>
      <c r="B56" s="64"/>
      <c r="C56" s="126"/>
      <c r="D56" s="126"/>
      <c r="E56" s="127" t="s">
        <v>89</v>
      </c>
      <c r="F56" s="127"/>
      <c r="G56" s="127"/>
      <c r="H56" s="127"/>
      <c r="I56" s="127"/>
      <c r="J56" s="126"/>
      <c r="K56" s="127" t="s">
        <v>90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'Č11 - ZRN'!J32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91</v>
      </c>
      <c r="AR56" s="66"/>
      <c r="AS56" s="130">
        <v>0</v>
      </c>
      <c r="AT56" s="131">
        <f>ROUND(SUM(AV56:AW56),2)</f>
        <v>0</v>
      </c>
      <c r="AU56" s="132">
        <f>'Č11 - ZRN'!P87</f>
        <v>0</v>
      </c>
      <c r="AV56" s="131">
        <f>'Č11 - ZRN'!J35</f>
        <v>0</v>
      </c>
      <c r="AW56" s="131">
        <f>'Č11 - ZRN'!J36</f>
        <v>0</v>
      </c>
      <c r="AX56" s="131">
        <f>'Č11 - ZRN'!J37</f>
        <v>0</v>
      </c>
      <c r="AY56" s="131">
        <f>'Č11 - ZRN'!J38</f>
        <v>0</v>
      </c>
      <c r="AZ56" s="131">
        <f>'Č11 - ZRN'!F35</f>
        <v>0</v>
      </c>
      <c r="BA56" s="131">
        <f>'Č11 - ZRN'!F36</f>
        <v>0</v>
      </c>
      <c r="BB56" s="131">
        <f>'Č11 - ZRN'!F37</f>
        <v>0</v>
      </c>
      <c r="BC56" s="131">
        <f>'Č11 - ZRN'!F38</f>
        <v>0</v>
      </c>
      <c r="BD56" s="133">
        <f>'Č11 - ZRN'!F39</f>
        <v>0</v>
      </c>
      <c r="BE56" s="4"/>
      <c r="BT56" s="134" t="s">
        <v>87</v>
      </c>
      <c r="BV56" s="134" t="s">
        <v>80</v>
      </c>
      <c r="BW56" s="134" t="s">
        <v>92</v>
      </c>
      <c r="BX56" s="134" t="s">
        <v>86</v>
      </c>
      <c r="CL56" s="134" t="s">
        <v>38</v>
      </c>
    </row>
    <row r="57" s="7" customFormat="1" ht="24.75" customHeight="1">
      <c r="A57" s="7"/>
      <c r="B57" s="112"/>
      <c r="C57" s="113"/>
      <c r="D57" s="114" t="s">
        <v>93</v>
      </c>
      <c r="E57" s="114"/>
      <c r="F57" s="114"/>
      <c r="G57" s="114"/>
      <c r="H57" s="114"/>
      <c r="I57" s="115"/>
      <c r="J57" s="114" t="s">
        <v>94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ROUND(AG58,2)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84</v>
      </c>
      <c r="AR57" s="119"/>
      <c r="AS57" s="120">
        <f>ROUND(AS58,2)</f>
        <v>0</v>
      </c>
      <c r="AT57" s="121">
        <f>ROUND(SUM(AV57:AW57),2)</f>
        <v>0</v>
      </c>
      <c r="AU57" s="122">
        <f>ROUND(AU58,5)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ROUND(AZ58,2)</f>
        <v>0</v>
      </c>
      <c r="BA57" s="121">
        <f>ROUND(BA58,2)</f>
        <v>0</v>
      </c>
      <c r="BB57" s="121">
        <f>ROUND(BB58,2)</f>
        <v>0</v>
      </c>
      <c r="BC57" s="121">
        <f>ROUND(BC58,2)</f>
        <v>0</v>
      </c>
      <c r="BD57" s="123">
        <f>ROUND(BD58,2)</f>
        <v>0</v>
      </c>
      <c r="BE57" s="7"/>
      <c r="BS57" s="124" t="s">
        <v>77</v>
      </c>
      <c r="BT57" s="124" t="s">
        <v>85</v>
      </c>
      <c r="BU57" s="124" t="s">
        <v>79</v>
      </c>
      <c r="BV57" s="124" t="s">
        <v>80</v>
      </c>
      <c r="BW57" s="124" t="s">
        <v>95</v>
      </c>
      <c r="BX57" s="124" t="s">
        <v>5</v>
      </c>
      <c r="CL57" s="124" t="s">
        <v>19</v>
      </c>
      <c r="CM57" s="124" t="s">
        <v>87</v>
      </c>
    </row>
    <row r="58" s="4" customFormat="1" ht="16.5" customHeight="1">
      <c r="A58" s="125" t="s">
        <v>88</v>
      </c>
      <c r="B58" s="64"/>
      <c r="C58" s="126"/>
      <c r="D58" s="126"/>
      <c r="E58" s="127" t="s">
        <v>96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'Č21 - ZRN'!J32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91</v>
      </c>
      <c r="AR58" s="66"/>
      <c r="AS58" s="130">
        <v>0</v>
      </c>
      <c r="AT58" s="131">
        <f>ROUND(SUM(AV58:AW58),2)</f>
        <v>0</v>
      </c>
      <c r="AU58" s="132">
        <f>'Č21 - ZRN'!P87</f>
        <v>0</v>
      </c>
      <c r="AV58" s="131">
        <f>'Č21 - ZRN'!J35</f>
        <v>0</v>
      </c>
      <c r="AW58" s="131">
        <f>'Č21 - ZRN'!J36</f>
        <v>0</v>
      </c>
      <c r="AX58" s="131">
        <f>'Č21 - ZRN'!J37</f>
        <v>0</v>
      </c>
      <c r="AY58" s="131">
        <f>'Č21 - ZRN'!J38</f>
        <v>0</v>
      </c>
      <c r="AZ58" s="131">
        <f>'Č21 - ZRN'!F35</f>
        <v>0</v>
      </c>
      <c r="BA58" s="131">
        <f>'Č21 - ZRN'!F36</f>
        <v>0</v>
      </c>
      <c r="BB58" s="131">
        <f>'Č21 - ZRN'!F37</f>
        <v>0</v>
      </c>
      <c r="BC58" s="131">
        <f>'Č21 - ZRN'!F38</f>
        <v>0</v>
      </c>
      <c r="BD58" s="133">
        <f>'Č21 - ZRN'!F39</f>
        <v>0</v>
      </c>
      <c r="BE58" s="4"/>
      <c r="BT58" s="134" t="s">
        <v>87</v>
      </c>
      <c r="BV58" s="134" t="s">
        <v>80</v>
      </c>
      <c r="BW58" s="134" t="s">
        <v>97</v>
      </c>
      <c r="BX58" s="134" t="s">
        <v>95</v>
      </c>
      <c r="CL58" s="134" t="s">
        <v>38</v>
      </c>
    </row>
    <row r="59" s="7" customFormat="1" ht="24.75" customHeight="1">
      <c r="A59" s="7"/>
      <c r="B59" s="112"/>
      <c r="C59" s="113"/>
      <c r="D59" s="114" t="s">
        <v>98</v>
      </c>
      <c r="E59" s="114"/>
      <c r="F59" s="114"/>
      <c r="G59" s="114"/>
      <c r="H59" s="114"/>
      <c r="I59" s="115"/>
      <c r="J59" s="114" t="s">
        <v>99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ROUND(AG60,2)</f>
        <v>0</v>
      </c>
      <c r="AH59" s="115"/>
      <c r="AI59" s="115"/>
      <c r="AJ59" s="115"/>
      <c r="AK59" s="115"/>
      <c r="AL59" s="115"/>
      <c r="AM59" s="115"/>
      <c r="AN59" s="117">
        <f>SUM(AG59,AT59)</f>
        <v>0</v>
      </c>
      <c r="AO59" s="115"/>
      <c r="AP59" s="115"/>
      <c r="AQ59" s="118" t="s">
        <v>84</v>
      </c>
      <c r="AR59" s="119"/>
      <c r="AS59" s="120">
        <f>ROUND(AS60,2)</f>
        <v>0</v>
      </c>
      <c r="AT59" s="121">
        <f>ROUND(SUM(AV59:AW59),2)</f>
        <v>0</v>
      </c>
      <c r="AU59" s="122">
        <f>ROUND(AU60,5)</f>
        <v>0</v>
      </c>
      <c r="AV59" s="121">
        <f>ROUND(AZ59*L29,2)</f>
        <v>0</v>
      </c>
      <c r="AW59" s="121">
        <f>ROUND(BA59*L30,2)</f>
        <v>0</v>
      </c>
      <c r="AX59" s="121">
        <f>ROUND(BB59*L29,2)</f>
        <v>0</v>
      </c>
      <c r="AY59" s="121">
        <f>ROUND(BC59*L30,2)</f>
        <v>0</v>
      </c>
      <c r="AZ59" s="121">
        <f>ROUND(AZ60,2)</f>
        <v>0</v>
      </c>
      <c r="BA59" s="121">
        <f>ROUND(BA60,2)</f>
        <v>0</v>
      </c>
      <c r="BB59" s="121">
        <f>ROUND(BB60,2)</f>
        <v>0</v>
      </c>
      <c r="BC59" s="121">
        <f>ROUND(BC60,2)</f>
        <v>0</v>
      </c>
      <c r="BD59" s="123">
        <f>ROUND(BD60,2)</f>
        <v>0</v>
      </c>
      <c r="BE59" s="7"/>
      <c r="BS59" s="124" t="s">
        <v>77</v>
      </c>
      <c r="BT59" s="124" t="s">
        <v>85</v>
      </c>
      <c r="BU59" s="124" t="s">
        <v>79</v>
      </c>
      <c r="BV59" s="124" t="s">
        <v>80</v>
      </c>
      <c r="BW59" s="124" t="s">
        <v>100</v>
      </c>
      <c r="BX59" s="124" t="s">
        <v>5</v>
      </c>
      <c r="CL59" s="124" t="s">
        <v>19</v>
      </c>
      <c r="CM59" s="124" t="s">
        <v>87</v>
      </c>
    </row>
    <row r="60" s="4" customFormat="1" ht="16.5" customHeight="1">
      <c r="A60" s="125" t="s">
        <v>88</v>
      </c>
      <c r="B60" s="64"/>
      <c r="C60" s="126"/>
      <c r="D60" s="126"/>
      <c r="E60" s="127" t="s">
        <v>101</v>
      </c>
      <c r="F60" s="127"/>
      <c r="G60" s="127"/>
      <c r="H60" s="127"/>
      <c r="I60" s="127"/>
      <c r="J60" s="126"/>
      <c r="K60" s="127" t="s">
        <v>90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'Č31 - ZRN'!J32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91</v>
      </c>
      <c r="AR60" s="66"/>
      <c r="AS60" s="135">
        <v>0</v>
      </c>
      <c r="AT60" s="136">
        <f>ROUND(SUM(AV60:AW60),2)</f>
        <v>0</v>
      </c>
      <c r="AU60" s="137">
        <f>'Č31 - ZRN'!P87</f>
        <v>0</v>
      </c>
      <c r="AV60" s="136">
        <f>'Č31 - ZRN'!J35</f>
        <v>0</v>
      </c>
      <c r="AW60" s="136">
        <f>'Č31 - ZRN'!J36</f>
        <v>0</v>
      </c>
      <c r="AX60" s="136">
        <f>'Č31 - ZRN'!J37</f>
        <v>0</v>
      </c>
      <c r="AY60" s="136">
        <f>'Č31 - ZRN'!J38</f>
        <v>0</v>
      </c>
      <c r="AZ60" s="136">
        <f>'Č31 - ZRN'!F35</f>
        <v>0</v>
      </c>
      <c r="BA60" s="136">
        <f>'Č31 - ZRN'!F36</f>
        <v>0</v>
      </c>
      <c r="BB60" s="136">
        <f>'Č31 - ZRN'!F37</f>
        <v>0</v>
      </c>
      <c r="BC60" s="136">
        <f>'Č31 - ZRN'!F38</f>
        <v>0</v>
      </c>
      <c r="BD60" s="138">
        <f>'Č31 - ZRN'!F39</f>
        <v>0</v>
      </c>
      <c r="BE60" s="4"/>
      <c r="BT60" s="134" t="s">
        <v>87</v>
      </c>
      <c r="BV60" s="134" t="s">
        <v>80</v>
      </c>
      <c r="BW60" s="134" t="s">
        <v>102</v>
      </c>
      <c r="BX60" s="134" t="s">
        <v>100</v>
      </c>
      <c r="CL60" s="134" t="s">
        <v>38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BDPJfphnbZAe/7+NzdBdf21ztyY0NZ24JoSe9rKcDgy2DHQPWcEjzGjzERZ/aBxJS5FAzKmHPbuwuFeduCcN5A==" hashValue="kOqotVJRdQ9Lcp/0x1DTybMWVP4hmM75V1M8kXHmWjc4U0j/KkToR01wpPc2FoB7JZPy0tGyKZn7KTcZ+b7Qz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Č11 - ZRN'!C2" display="/"/>
    <hyperlink ref="A58" location="'Č21 - ZRN'!C2" display="/"/>
    <hyperlink ref="A60" location="'Č31 - Z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87</v>
      </c>
    </row>
    <row r="4" hidden="1" s="1" customFormat="1" ht="24.96" customHeight="1">
      <c r="B4" s="20"/>
      <c r="D4" s="143" t="s">
        <v>103</v>
      </c>
      <c r="I4" s="139"/>
      <c r="L4" s="20"/>
      <c r="M4" s="144" t="s">
        <v>10</v>
      </c>
      <c r="AT4" s="17" t="s">
        <v>4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zakázky'!K6</f>
        <v>Mechanické a chemické hubení nežádoucí vegetace u ST 2020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104</v>
      </c>
      <c r="I8" s="139"/>
      <c r="L8" s="20"/>
    </row>
    <row r="9" hidden="1" s="2" customFormat="1" ht="16.5" customHeight="1">
      <c r="A9" s="39"/>
      <c r="B9" s="45"/>
      <c r="C9" s="39"/>
      <c r="D9" s="39"/>
      <c r="E9" s="146" t="s">
        <v>105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106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107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38</v>
      </c>
      <c r="G13" s="39"/>
      <c r="H13" s="39"/>
      <c r="I13" s="150" t="s">
        <v>20</v>
      </c>
      <c r="J13" s="134" t="s">
        <v>38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zakázky'!AN8</f>
        <v>19. 2. 2020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30</v>
      </c>
      <c r="E16" s="39"/>
      <c r="F16" s="39"/>
      <c r="G16" s="39"/>
      <c r="H16" s="39"/>
      <c r="I16" s="150" t="s">
        <v>31</v>
      </c>
      <c r="J16" s="134" t="s">
        <v>32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50" t="s">
        <v>34</v>
      </c>
      <c r="J17" s="134" t="s">
        <v>32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35</v>
      </c>
      <c r="E19" s="39"/>
      <c r="F19" s="39"/>
      <c r="G19" s="39"/>
      <c r="H19" s="39"/>
      <c r="I19" s="150" t="s">
        <v>31</v>
      </c>
      <c r="J19" s="33" t="str">
        <f>'Rekapitulace zakázky'!AN13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50" t="s">
        <v>34</v>
      </c>
      <c r="J20" s="33" t="str">
        <f>'Rekapitulace zakázky'!AN14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37</v>
      </c>
      <c r="E22" s="39"/>
      <c r="F22" s="39"/>
      <c r="G22" s="39"/>
      <c r="H22" s="39"/>
      <c r="I22" s="150" t="s">
        <v>31</v>
      </c>
      <c r="J22" s="134" t="str">
        <f>IF('Rekapitulace zakázky'!AN16="","",'Rekapitulace zakázky'!AN16)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zakázky'!E17="","",'Rekapitulace zakázky'!E17)</f>
        <v xml:space="preserve"> </v>
      </c>
      <c r="F23" s="39"/>
      <c r="G23" s="39"/>
      <c r="H23" s="39"/>
      <c r="I23" s="150" t="s">
        <v>34</v>
      </c>
      <c r="J23" s="134" t="str">
        <f>IF('Rekapitulace zakázky'!AN17="","",'Rekapitulace zakázky'!AN17)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41</v>
      </c>
      <c r="E25" s="39"/>
      <c r="F25" s="39"/>
      <c r="G25" s="39"/>
      <c r="H25" s="39"/>
      <c r="I25" s="150" t="s">
        <v>31</v>
      </c>
      <c r="J25" s="134" t="str">
        <f>IF('Rekapitulace zakázky'!AN19="","",'Rekapitulace zakázky'!AN19)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zakázky'!E20="","",'Rekapitulace zakázky'!E20)</f>
        <v xml:space="preserve"> </v>
      </c>
      <c r="F26" s="39"/>
      <c r="G26" s="39"/>
      <c r="H26" s="39"/>
      <c r="I26" s="150" t="s">
        <v>34</v>
      </c>
      <c r="J26" s="134" t="str">
        <f>IF('Rekapitulace zakázky'!AN20="","",'Rekapitulace zakázky'!AN20)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42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83.25" customHeight="1">
      <c r="A29" s="152"/>
      <c r="B29" s="153"/>
      <c r="C29" s="152"/>
      <c r="D29" s="152"/>
      <c r="E29" s="154" t="s">
        <v>43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44</v>
      </c>
      <c r="E32" s="39"/>
      <c r="F32" s="39"/>
      <c r="G32" s="39"/>
      <c r="H32" s="39"/>
      <c r="I32" s="147"/>
      <c r="J32" s="160">
        <f>ROUND(J87,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46</v>
      </c>
      <c r="G34" s="39"/>
      <c r="H34" s="39"/>
      <c r="I34" s="162" t="s">
        <v>45</v>
      </c>
      <c r="J34" s="161" t="s">
        <v>47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48</v>
      </c>
      <c r="E35" s="145" t="s">
        <v>49</v>
      </c>
      <c r="F35" s="164">
        <f>ROUND((SUM(BE87:BE118)),  2)</f>
        <v>0</v>
      </c>
      <c r="G35" s="39"/>
      <c r="H35" s="39"/>
      <c r="I35" s="165">
        <v>0.20999999999999999</v>
      </c>
      <c r="J35" s="164">
        <f>ROUND(((SUM(BE87:BE118))*I35),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50</v>
      </c>
      <c r="F36" s="164">
        <f>ROUND((SUM(BF87:BF118)),  2)</f>
        <v>0</v>
      </c>
      <c r="G36" s="39"/>
      <c r="H36" s="39"/>
      <c r="I36" s="165">
        <v>0.14999999999999999</v>
      </c>
      <c r="J36" s="164">
        <f>ROUND(((SUM(BF87:BF118))*I36),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51</v>
      </c>
      <c r="F37" s="164">
        <f>ROUND((SUM(BG87:BG118)),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52</v>
      </c>
      <c r="F38" s="164">
        <f>ROUND((SUM(BH87:BH118)),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53</v>
      </c>
      <c r="F39" s="164">
        <f>ROUND((SUM(BI87:BI118)),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108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80" t="str">
        <f>E7</f>
        <v>Mechanické a chemické hubení nežádoucí vegetace u ST 2020</v>
      </c>
      <c r="F50" s="32"/>
      <c r="G50" s="32"/>
      <c r="H50" s="32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104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80" t="s">
        <v>105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106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Č11 - ZRN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OŘ Ústí nad Labem</v>
      </c>
      <c r="G56" s="41"/>
      <c r="H56" s="41"/>
      <c r="I56" s="150" t="s">
        <v>24</v>
      </c>
      <c r="J56" s="73" t="str">
        <f>IF(J14="","",J14)</f>
        <v>19. 2. 2020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>Správa železnic, OŘ ÚNL</v>
      </c>
      <c r="G58" s="41"/>
      <c r="H58" s="41"/>
      <c r="I58" s="150" t="s">
        <v>37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150" t="s">
        <v>41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81" t="s">
        <v>109</v>
      </c>
      <c r="D61" s="182"/>
      <c r="E61" s="182"/>
      <c r="F61" s="182"/>
      <c r="G61" s="182"/>
      <c r="H61" s="182"/>
      <c r="I61" s="183"/>
      <c r="J61" s="184" t="s">
        <v>110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85" t="s">
        <v>76</v>
      </c>
      <c r="D63" s="41"/>
      <c r="E63" s="41"/>
      <c r="F63" s="41"/>
      <c r="G63" s="41"/>
      <c r="H63" s="41"/>
      <c r="I63" s="147"/>
      <c r="J63" s="103">
        <f>J87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111</v>
      </c>
    </row>
    <row r="64" hidden="1" s="9" customFormat="1" ht="24.96" customHeight="1">
      <c r="A64" s="9"/>
      <c r="B64" s="186"/>
      <c r="C64" s="187"/>
      <c r="D64" s="188" t="s">
        <v>112</v>
      </c>
      <c r="E64" s="189"/>
      <c r="F64" s="189"/>
      <c r="G64" s="189"/>
      <c r="H64" s="189"/>
      <c r="I64" s="190"/>
      <c r="J64" s="191">
        <f>J88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3"/>
      <c r="C65" s="126"/>
      <c r="D65" s="194" t="s">
        <v>113</v>
      </c>
      <c r="E65" s="195"/>
      <c r="F65" s="195"/>
      <c r="G65" s="195"/>
      <c r="H65" s="195"/>
      <c r="I65" s="196"/>
      <c r="J65" s="197">
        <f>J89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47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76"/>
      <c r="J67" s="61"/>
      <c r="K67" s="6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114</v>
      </c>
      <c r="D72" s="41"/>
      <c r="E72" s="41"/>
      <c r="F72" s="41"/>
      <c r="G72" s="41"/>
      <c r="H72" s="41"/>
      <c r="I72" s="147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80" t="str">
        <f>E7</f>
        <v>Mechanické a chemické hubení nežádoucí vegetace u ST 2020</v>
      </c>
      <c r="F75" s="32"/>
      <c r="G75" s="32"/>
      <c r="H75" s="32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1"/>
      <c r="C76" s="32" t="s">
        <v>104</v>
      </c>
      <c r="D76" s="22"/>
      <c r="E76" s="22"/>
      <c r="F76" s="22"/>
      <c r="G76" s="22"/>
      <c r="H76" s="22"/>
      <c r="I76" s="139"/>
      <c r="J76" s="22"/>
      <c r="K76" s="22"/>
      <c r="L76" s="20"/>
    </row>
    <row r="77" s="2" customFormat="1" ht="16.5" customHeight="1">
      <c r="A77" s="39"/>
      <c r="B77" s="40"/>
      <c r="C77" s="41"/>
      <c r="D77" s="41"/>
      <c r="E77" s="180" t="s">
        <v>105</v>
      </c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2" t="s">
        <v>106</v>
      </c>
      <c r="D78" s="41"/>
      <c r="E78" s="41"/>
      <c r="F78" s="41"/>
      <c r="G78" s="41"/>
      <c r="H78" s="41"/>
      <c r="I78" s="147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Č11 - ZRN</v>
      </c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22</v>
      </c>
      <c r="D81" s="41"/>
      <c r="E81" s="41"/>
      <c r="F81" s="27" t="str">
        <f>F14</f>
        <v>obvod OŘ Ústí nad Labem</v>
      </c>
      <c r="G81" s="41"/>
      <c r="H81" s="41"/>
      <c r="I81" s="150" t="s">
        <v>24</v>
      </c>
      <c r="J81" s="73" t="str">
        <f>IF(J14="","",J14)</f>
        <v>19. 2. 2020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2" t="s">
        <v>30</v>
      </c>
      <c r="D83" s="41"/>
      <c r="E83" s="41"/>
      <c r="F83" s="27" t="str">
        <f>E17</f>
        <v>Správa železnic, OŘ ÚNL</v>
      </c>
      <c r="G83" s="41"/>
      <c r="H83" s="41"/>
      <c r="I83" s="150" t="s">
        <v>37</v>
      </c>
      <c r="J83" s="37" t="str">
        <f>E23</f>
        <v xml:space="preserve"> 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2" t="s">
        <v>35</v>
      </c>
      <c r="D84" s="41"/>
      <c r="E84" s="41"/>
      <c r="F84" s="27" t="str">
        <f>IF(E20="","",E20)</f>
        <v>Vyplň údaj</v>
      </c>
      <c r="G84" s="41"/>
      <c r="H84" s="41"/>
      <c r="I84" s="150" t="s">
        <v>41</v>
      </c>
      <c r="J84" s="37" t="str">
        <f>E26</f>
        <v xml:space="preserve"> 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99"/>
      <c r="B86" s="200"/>
      <c r="C86" s="201" t="s">
        <v>115</v>
      </c>
      <c r="D86" s="202" t="s">
        <v>63</v>
      </c>
      <c r="E86" s="202" t="s">
        <v>59</v>
      </c>
      <c r="F86" s="202" t="s">
        <v>60</v>
      </c>
      <c r="G86" s="202" t="s">
        <v>116</v>
      </c>
      <c r="H86" s="202" t="s">
        <v>117</v>
      </c>
      <c r="I86" s="203" t="s">
        <v>118</v>
      </c>
      <c r="J86" s="202" t="s">
        <v>110</v>
      </c>
      <c r="K86" s="204" t="s">
        <v>119</v>
      </c>
      <c r="L86" s="205"/>
      <c r="M86" s="93" t="s">
        <v>38</v>
      </c>
      <c r="N86" s="94" t="s">
        <v>48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147"/>
      <c r="J87" s="206">
        <f>BK87</f>
        <v>0</v>
      </c>
      <c r="K87" s="41"/>
      <c r="L87" s="45"/>
      <c r="M87" s="96"/>
      <c r="N87" s="207"/>
      <c r="O87" s="97"/>
      <c r="P87" s="208">
        <f>P88</f>
        <v>0</v>
      </c>
      <c r="Q87" s="97"/>
      <c r="R87" s="208">
        <f>R88</f>
        <v>4.2052519999999998</v>
      </c>
      <c r="S87" s="97"/>
      <c r="T87" s="209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7" t="s">
        <v>77</v>
      </c>
      <c r="AU87" s="17" t="s">
        <v>111</v>
      </c>
      <c r="BK87" s="210">
        <f>BK88</f>
        <v>0</v>
      </c>
    </row>
    <row r="88" s="12" customFormat="1" ht="25.92" customHeight="1">
      <c r="A88" s="12"/>
      <c r="B88" s="211"/>
      <c r="C88" s="212"/>
      <c r="D88" s="213" t="s">
        <v>77</v>
      </c>
      <c r="E88" s="214" t="s">
        <v>127</v>
      </c>
      <c r="F88" s="214" t="s">
        <v>128</v>
      </c>
      <c r="G88" s="212"/>
      <c r="H88" s="212"/>
      <c r="I88" s="215"/>
      <c r="J88" s="216">
        <f>BK88</f>
        <v>0</v>
      </c>
      <c r="K88" s="212"/>
      <c r="L88" s="217"/>
      <c r="M88" s="218"/>
      <c r="N88" s="219"/>
      <c r="O88" s="219"/>
      <c r="P88" s="220">
        <f>P89</f>
        <v>0</v>
      </c>
      <c r="Q88" s="219"/>
      <c r="R88" s="220">
        <f>R89</f>
        <v>4.2052519999999998</v>
      </c>
      <c r="S88" s="219"/>
      <c r="T88" s="22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2" t="s">
        <v>85</v>
      </c>
      <c r="AT88" s="223" t="s">
        <v>77</v>
      </c>
      <c r="AU88" s="223" t="s">
        <v>78</v>
      </c>
      <c r="AY88" s="222" t="s">
        <v>129</v>
      </c>
      <c r="BK88" s="224">
        <f>BK89</f>
        <v>0</v>
      </c>
    </row>
    <row r="89" s="12" customFormat="1" ht="22.8" customHeight="1">
      <c r="A89" s="12"/>
      <c r="B89" s="211"/>
      <c r="C89" s="212"/>
      <c r="D89" s="213" t="s">
        <v>77</v>
      </c>
      <c r="E89" s="225" t="s">
        <v>130</v>
      </c>
      <c r="F89" s="225" t="s">
        <v>131</v>
      </c>
      <c r="G89" s="212"/>
      <c r="H89" s="212"/>
      <c r="I89" s="215"/>
      <c r="J89" s="226">
        <f>BK89</f>
        <v>0</v>
      </c>
      <c r="K89" s="212"/>
      <c r="L89" s="217"/>
      <c r="M89" s="218"/>
      <c r="N89" s="219"/>
      <c r="O89" s="219"/>
      <c r="P89" s="220">
        <f>SUM(P90:P118)</f>
        <v>0</v>
      </c>
      <c r="Q89" s="219"/>
      <c r="R89" s="220">
        <f>SUM(R90:R118)</f>
        <v>4.2052519999999998</v>
      </c>
      <c r="S89" s="219"/>
      <c r="T89" s="221">
        <f>SUM(T90:T118)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85</v>
      </c>
      <c r="AT89" s="223" t="s">
        <v>77</v>
      </c>
      <c r="AU89" s="223" t="s">
        <v>85</v>
      </c>
      <c r="AY89" s="222" t="s">
        <v>129</v>
      </c>
      <c r="BK89" s="224">
        <f>SUM(BK90:BK118)</f>
        <v>0</v>
      </c>
    </row>
    <row r="90" s="2" customFormat="1" ht="21.75" customHeight="1">
      <c r="A90" s="39"/>
      <c r="B90" s="40"/>
      <c r="C90" s="227" t="s">
        <v>85</v>
      </c>
      <c r="D90" s="227" t="s">
        <v>132</v>
      </c>
      <c r="E90" s="228" t="s">
        <v>133</v>
      </c>
      <c r="F90" s="229" t="s">
        <v>134</v>
      </c>
      <c r="G90" s="230" t="s">
        <v>135</v>
      </c>
      <c r="H90" s="231">
        <v>8800</v>
      </c>
      <c r="I90" s="232"/>
      <c r="J90" s="233">
        <f>ROUND(I90*H90,2)</f>
        <v>0</v>
      </c>
      <c r="K90" s="229" t="s">
        <v>136</v>
      </c>
      <c r="L90" s="45"/>
      <c r="M90" s="234" t="s">
        <v>38</v>
      </c>
      <c r="N90" s="235" t="s">
        <v>49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8" t="s">
        <v>137</v>
      </c>
      <c r="AT90" s="238" t="s">
        <v>132</v>
      </c>
      <c r="AU90" s="238" t="s">
        <v>87</v>
      </c>
      <c r="AY90" s="17" t="s">
        <v>129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7" t="s">
        <v>85</v>
      </c>
      <c r="BK90" s="239">
        <f>ROUND(I90*H90,2)</f>
        <v>0</v>
      </c>
      <c r="BL90" s="17" t="s">
        <v>137</v>
      </c>
      <c r="BM90" s="238" t="s">
        <v>138</v>
      </c>
    </row>
    <row r="91" s="2" customFormat="1">
      <c r="A91" s="39"/>
      <c r="B91" s="40"/>
      <c r="C91" s="41"/>
      <c r="D91" s="240" t="s">
        <v>139</v>
      </c>
      <c r="E91" s="41"/>
      <c r="F91" s="241" t="s">
        <v>140</v>
      </c>
      <c r="G91" s="41"/>
      <c r="H91" s="41"/>
      <c r="I91" s="147"/>
      <c r="J91" s="41"/>
      <c r="K91" s="41"/>
      <c r="L91" s="45"/>
      <c r="M91" s="242"/>
      <c r="N91" s="24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139</v>
      </c>
      <c r="AU91" s="17" t="s">
        <v>87</v>
      </c>
    </row>
    <row r="92" s="2" customFormat="1">
      <c r="A92" s="39"/>
      <c r="B92" s="40"/>
      <c r="C92" s="41"/>
      <c r="D92" s="240" t="s">
        <v>141</v>
      </c>
      <c r="E92" s="41"/>
      <c r="F92" s="244" t="s">
        <v>142</v>
      </c>
      <c r="G92" s="41"/>
      <c r="H92" s="41"/>
      <c r="I92" s="147"/>
      <c r="J92" s="41"/>
      <c r="K92" s="41"/>
      <c r="L92" s="45"/>
      <c r="M92" s="242"/>
      <c r="N92" s="24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7" t="s">
        <v>141</v>
      </c>
      <c r="AU92" s="17" t="s">
        <v>87</v>
      </c>
    </row>
    <row r="93" s="13" customFormat="1">
      <c r="A93" s="13"/>
      <c r="B93" s="245"/>
      <c r="C93" s="246"/>
      <c r="D93" s="240" t="s">
        <v>143</v>
      </c>
      <c r="E93" s="247" t="s">
        <v>38</v>
      </c>
      <c r="F93" s="248" t="s">
        <v>144</v>
      </c>
      <c r="G93" s="246"/>
      <c r="H93" s="249">
        <v>8800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5" t="s">
        <v>143</v>
      </c>
      <c r="AU93" s="255" t="s">
        <v>87</v>
      </c>
      <c r="AV93" s="13" t="s">
        <v>87</v>
      </c>
      <c r="AW93" s="13" t="s">
        <v>40</v>
      </c>
      <c r="AX93" s="13" t="s">
        <v>85</v>
      </c>
      <c r="AY93" s="255" t="s">
        <v>129</v>
      </c>
    </row>
    <row r="94" s="2" customFormat="1" ht="21.75" customHeight="1">
      <c r="A94" s="39"/>
      <c r="B94" s="40"/>
      <c r="C94" s="227" t="s">
        <v>87</v>
      </c>
      <c r="D94" s="227" t="s">
        <v>132</v>
      </c>
      <c r="E94" s="228" t="s">
        <v>145</v>
      </c>
      <c r="F94" s="229" t="s">
        <v>146</v>
      </c>
      <c r="G94" s="230" t="s">
        <v>147</v>
      </c>
      <c r="H94" s="231">
        <v>1786.6389999999999</v>
      </c>
      <c r="I94" s="232"/>
      <c r="J94" s="233">
        <f>ROUND(I94*H94,2)</f>
        <v>0</v>
      </c>
      <c r="K94" s="229" t="s">
        <v>136</v>
      </c>
      <c r="L94" s="45"/>
      <c r="M94" s="234" t="s">
        <v>38</v>
      </c>
      <c r="N94" s="235" t="s">
        <v>49</v>
      </c>
      <c r="O94" s="85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38" t="s">
        <v>137</v>
      </c>
      <c r="AT94" s="238" t="s">
        <v>132</v>
      </c>
      <c r="AU94" s="238" t="s">
        <v>87</v>
      </c>
      <c r="AY94" s="17" t="s">
        <v>129</v>
      </c>
      <c r="BE94" s="239">
        <f>IF(N94="základní",J94,0)</f>
        <v>0</v>
      </c>
      <c r="BF94" s="239">
        <f>IF(N94="snížená",J94,0)</f>
        <v>0</v>
      </c>
      <c r="BG94" s="239">
        <f>IF(N94="zákl. přenesená",J94,0)</f>
        <v>0</v>
      </c>
      <c r="BH94" s="239">
        <f>IF(N94="sníž. přenesená",J94,0)</f>
        <v>0</v>
      </c>
      <c r="BI94" s="239">
        <f>IF(N94="nulová",J94,0)</f>
        <v>0</v>
      </c>
      <c r="BJ94" s="17" t="s">
        <v>85</v>
      </c>
      <c r="BK94" s="239">
        <f>ROUND(I94*H94,2)</f>
        <v>0</v>
      </c>
      <c r="BL94" s="17" t="s">
        <v>137</v>
      </c>
      <c r="BM94" s="238" t="s">
        <v>148</v>
      </c>
    </row>
    <row r="95" s="2" customFormat="1">
      <c r="A95" s="39"/>
      <c r="B95" s="40"/>
      <c r="C95" s="41"/>
      <c r="D95" s="240" t="s">
        <v>139</v>
      </c>
      <c r="E95" s="41"/>
      <c r="F95" s="241" t="s">
        <v>149</v>
      </c>
      <c r="G95" s="41"/>
      <c r="H95" s="41"/>
      <c r="I95" s="147"/>
      <c r="J95" s="41"/>
      <c r="K95" s="41"/>
      <c r="L95" s="45"/>
      <c r="M95" s="242"/>
      <c r="N95" s="24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139</v>
      </c>
      <c r="AU95" s="17" t="s">
        <v>87</v>
      </c>
    </row>
    <row r="96" s="2" customFormat="1">
      <c r="A96" s="39"/>
      <c r="B96" s="40"/>
      <c r="C96" s="41"/>
      <c r="D96" s="240" t="s">
        <v>141</v>
      </c>
      <c r="E96" s="41"/>
      <c r="F96" s="244" t="s">
        <v>142</v>
      </c>
      <c r="G96" s="41"/>
      <c r="H96" s="41"/>
      <c r="I96" s="147"/>
      <c r="J96" s="41"/>
      <c r="K96" s="41"/>
      <c r="L96" s="45"/>
      <c r="M96" s="242"/>
      <c r="N96" s="243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141</v>
      </c>
      <c r="AU96" s="17" t="s">
        <v>87</v>
      </c>
    </row>
    <row r="97" s="13" customFormat="1">
      <c r="A97" s="13"/>
      <c r="B97" s="245"/>
      <c r="C97" s="246"/>
      <c r="D97" s="240" t="s">
        <v>143</v>
      </c>
      <c r="E97" s="247" t="s">
        <v>38</v>
      </c>
      <c r="F97" s="248" t="s">
        <v>150</v>
      </c>
      <c r="G97" s="246"/>
      <c r="H97" s="249">
        <v>279.45600000000002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143</v>
      </c>
      <c r="AU97" s="255" t="s">
        <v>87</v>
      </c>
      <c r="AV97" s="13" t="s">
        <v>87</v>
      </c>
      <c r="AW97" s="13" t="s">
        <v>40</v>
      </c>
      <c r="AX97" s="13" t="s">
        <v>78</v>
      </c>
      <c r="AY97" s="255" t="s">
        <v>129</v>
      </c>
    </row>
    <row r="98" s="13" customFormat="1">
      <c r="A98" s="13"/>
      <c r="B98" s="245"/>
      <c r="C98" s="246"/>
      <c r="D98" s="240" t="s">
        <v>143</v>
      </c>
      <c r="E98" s="247" t="s">
        <v>38</v>
      </c>
      <c r="F98" s="248" t="s">
        <v>151</v>
      </c>
      <c r="G98" s="246"/>
      <c r="H98" s="249">
        <v>177.714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5" t="s">
        <v>143</v>
      </c>
      <c r="AU98" s="255" t="s">
        <v>87</v>
      </c>
      <c r="AV98" s="13" t="s">
        <v>87</v>
      </c>
      <c r="AW98" s="13" t="s">
        <v>40</v>
      </c>
      <c r="AX98" s="13" t="s">
        <v>78</v>
      </c>
      <c r="AY98" s="255" t="s">
        <v>129</v>
      </c>
    </row>
    <row r="99" s="13" customFormat="1">
      <c r="A99" s="13"/>
      <c r="B99" s="245"/>
      <c r="C99" s="246"/>
      <c r="D99" s="240" t="s">
        <v>143</v>
      </c>
      <c r="E99" s="247" t="s">
        <v>38</v>
      </c>
      <c r="F99" s="248" t="s">
        <v>152</v>
      </c>
      <c r="G99" s="246"/>
      <c r="H99" s="249">
        <v>137.856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143</v>
      </c>
      <c r="AU99" s="255" t="s">
        <v>87</v>
      </c>
      <c r="AV99" s="13" t="s">
        <v>87</v>
      </c>
      <c r="AW99" s="13" t="s">
        <v>40</v>
      </c>
      <c r="AX99" s="13" t="s">
        <v>78</v>
      </c>
      <c r="AY99" s="255" t="s">
        <v>129</v>
      </c>
    </row>
    <row r="100" s="13" customFormat="1">
      <c r="A100" s="13"/>
      <c r="B100" s="245"/>
      <c r="C100" s="246"/>
      <c r="D100" s="240" t="s">
        <v>143</v>
      </c>
      <c r="E100" s="247" t="s">
        <v>38</v>
      </c>
      <c r="F100" s="248" t="s">
        <v>153</v>
      </c>
      <c r="G100" s="246"/>
      <c r="H100" s="249">
        <v>146.94999999999999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5" t="s">
        <v>143</v>
      </c>
      <c r="AU100" s="255" t="s">
        <v>87</v>
      </c>
      <c r="AV100" s="13" t="s">
        <v>87</v>
      </c>
      <c r="AW100" s="13" t="s">
        <v>40</v>
      </c>
      <c r="AX100" s="13" t="s">
        <v>78</v>
      </c>
      <c r="AY100" s="255" t="s">
        <v>129</v>
      </c>
    </row>
    <row r="101" s="13" customFormat="1">
      <c r="A101" s="13"/>
      <c r="B101" s="245"/>
      <c r="C101" s="246"/>
      <c r="D101" s="240" t="s">
        <v>143</v>
      </c>
      <c r="E101" s="247" t="s">
        <v>38</v>
      </c>
      <c r="F101" s="248" t="s">
        <v>154</v>
      </c>
      <c r="G101" s="246"/>
      <c r="H101" s="249">
        <v>191.01400000000001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5" t="s">
        <v>143</v>
      </c>
      <c r="AU101" s="255" t="s">
        <v>87</v>
      </c>
      <c r="AV101" s="13" t="s">
        <v>87</v>
      </c>
      <c r="AW101" s="13" t="s">
        <v>40</v>
      </c>
      <c r="AX101" s="13" t="s">
        <v>78</v>
      </c>
      <c r="AY101" s="255" t="s">
        <v>129</v>
      </c>
    </row>
    <row r="102" s="13" customFormat="1">
      <c r="A102" s="13"/>
      <c r="B102" s="245"/>
      <c r="C102" s="246"/>
      <c r="D102" s="240" t="s">
        <v>143</v>
      </c>
      <c r="E102" s="247" t="s">
        <v>38</v>
      </c>
      <c r="F102" s="248" t="s">
        <v>155</v>
      </c>
      <c r="G102" s="246"/>
      <c r="H102" s="249">
        <v>121.628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5" t="s">
        <v>143</v>
      </c>
      <c r="AU102" s="255" t="s">
        <v>87</v>
      </c>
      <c r="AV102" s="13" t="s">
        <v>87</v>
      </c>
      <c r="AW102" s="13" t="s">
        <v>40</v>
      </c>
      <c r="AX102" s="13" t="s">
        <v>78</v>
      </c>
      <c r="AY102" s="255" t="s">
        <v>129</v>
      </c>
    </row>
    <row r="103" s="13" customFormat="1">
      <c r="A103" s="13"/>
      <c r="B103" s="245"/>
      <c r="C103" s="246"/>
      <c r="D103" s="240" t="s">
        <v>143</v>
      </c>
      <c r="E103" s="247" t="s">
        <v>38</v>
      </c>
      <c r="F103" s="248" t="s">
        <v>156</v>
      </c>
      <c r="G103" s="246"/>
      <c r="H103" s="249">
        <v>217.64599999999999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5" t="s">
        <v>143</v>
      </c>
      <c r="AU103" s="255" t="s">
        <v>87</v>
      </c>
      <c r="AV103" s="13" t="s">
        <v>87</v>
      </c>
      <c r="AW103" s="13" t="s">
        <v>40</v>
      </c>
      <c r="AX103" s="13" t="s">
        <v>78</v>
      </c>
      <c r="AY103" s="255" t="s">
        <v>129</v>
      </c>
    </row>
    <row r="104" s="13" customFormat="1">
      <c r="A104" s="13"/>
      <c r="B104" s="245"/>
      <c r="C104" s="246"/>
      <c r="D104" s="240" t="s">
        <v>143</v>
      </c>
      <c r="E104" s="247" t="s">
        <v>38</v>
      </c>
      <c r="F104" s="248" t="s">
        <v>157</v>
      </c>
      <c r="G104" s="246"/>
      <c r="H104" s="249">
        <v>231.142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5" t="s">
        <v>143</v>
      </c>
      <c r="AU104" s="255" t="s">
        <v>87</v>
      </c>
      <c r="AV104" s="13" t="s">
        <v>87</v>
      </c>
      <c r="AW104" s="13" t="s">
        <v>40</v>
      </c>
      <c r="AX104" s="13" t="s">
        <v>78</v>
      </c>
      <c r="AY104" s="255" t="s">
        <v>129</v>
      </c>
    </row>
    <row r="105" s="13" customFormat="1">
      <c r="A105" s="13"/>
      <c r="B105" s="245"/>
      <c r="C105" s="246"/>
      <c r="D105" s="240" t="s">
        <v>143</v>
      </c>
      <c r="E105" s="247" t="s">
        <v>38</v>
      </c>
      <c r="F105" s="248" t="s">
        <v>158</v>
      </c>
      <c r="G105" s="246"/>
      <c r="H105" s="249">
        <v>144.881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5" t="s">
        <v>143</v>
      </c>
      <c r="AU105" s="255" t="s">
        <v>87</v>
      </c>
      <c r="AV105" s="13" t="s">
        <v>87</v>
      </c>
      <c r="AW105" s="13" t="s">
        <v>40</v>
      </c>
      <c r="AX105" s="13" t="s">
        <v>78</v>
      </c>
      <c r="AY105" s="255" t="s">
        <v>129</v>
      </c>
    </row>
    <row r="106" s="13" customFormat="1">
      <c r="A106" s="13"/>
      <c r="B106" s="245"/>
      <c r="C106" s="246"/>
      <c r="D106" s="240" t="s">
        <v>143</v>
      </c>
      <c r="E106" s="247" t="s">
        <v>38</v>
      </c>
      <c r="F106" s="248" t="s">
        <v>159</v>
      </c>
      <c r="G106" s="246"/>
      <c r="H106" s="249">
        <v>138.352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143</v>
      </c>
      <c r="AU106" s="255" t="s">
        <v>87</v>
      </c>
      <c r="AV106" s="13" t="s">
        <v>87</v>
      </c>
      <c r="AW106" s="13" t="s">
        <v>40</v>
      </c>
      <c r="AX106" s="13" t="s">
        <v>78</v>
      </c>
      <c r="AY106" s="255" t="s">
        <v>129</v>
      </c>
    </row>
    <row r="107" s="14" customFormat="1">
      <c r="A107" s="14"/>
      <c r="B107" s="256"/>
      <c r="C107" s="257"/>
      <c r="D107" s="240" t="s">
        <v>143</v>
      </c>
      <c r="E107" s="258" t="s">
        <v>38</v>
      </c>
      <c r="F107" s="259" t="s">
        <v>160</v>
      </c>
      <c r="G107" s="257"/>
      <c r="H107" s="260">
        <v>1786.6389999999999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6" t="s">
        <v>143</v>
      </c>
      <c r="AU107" s="266" t="s">
        <v>87</v>
      </c>
      <c r="AV107" s="14" t="s">
        <v>137</v>
      </c>
      <c r="AW107" s="14" t="s">
        <v>40</v>
      </c>
      <c r="AX107" s="14" t="s">
        <v>85</v>
      </c>
      <c r="AY107" s="266" t="s">
        <v>129</v>
      </c>
    </row>
    <row r="108" s="2" customFormat="1" ht="21.75" customHeight="1">
      <c r="A108" s="39"/>
      <c r="B108" s="40"/>
      <c r="C108" s="227" t="s">
        <v>161</v>
      </c>
      <c r="D108" s="227" t="s">
        <v>132</v>
      </c>
      <c r="E108" s="228" t="s">
        <v>162</v>
      </c>
      <c r="F108" s="229" t="s">
        <v>163</v>
      </c>
      <c r="G108" s="230" t="s">
        <v>147</v>
      </c>
      <c r="H108" s="231">
        <v>2.6400000000000001</v>
      </c>
      <c r="I108" s="232"/>
      <c r="J108" s="233">
        <f>ROUND(I108*H108,2)</f>
        <v>0</v>
      </c>
      <c r="K108" s="229" t="s">
        <v>136</v>
      </c>
      <c r="L108" s="45"/>
      <c r="M108" s="234" t="s">
        <v>38</v>
      </c>
      <c r="N108" s="235" t="s">
        <v>49</v>
      </c>
      <c r="O108" s="85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38" t="s">
        <v>137</v>
      </c>
      <c r="AT108" s="238" t="s">
        <v>132</v>
      </c>
      <c r="AU108" s="238" t="s">
        <v>87</v>
      </c>
      <c r="AY108" s="17" t="s">
        <v>129</v>
      </c>
      <c r="BE108" s="239">
        <f>IF(N108="základní",J108,0)</f>
        <v>0</v>
      </c>
      <c r="BF108" s="239">
        <f>IF(N108="snížená",J108,0)</f>
        <v>0</v>
      </c>
      <c r="BG108" s="239">
        <f>IF(N108="zákl. přenesená",J108,0)</f>
        <v>0</v>
      </c>
      <c r="BH108" s="239">
        <f>IF(N108="sníž. přenesená",J108,0)</f>
        <v>0</v>
      </c>
      <c r="BI108" s="239">
        <f>IF(N108="nulová",J108,0)</f>
        <v>0</v>
      </c>
      <c r="BJ108" s="17" t="s">
        <v>85</v>
      </c>
      <c r="BK108" s="239">
        <f>ROUND(I108*H108,2)</f>
        <v>0</v>
      </c>
      <c r="BL108" s="17" t="s">
        <v>137</v>
      </c>
      <c r="BM108" s="238" t="s">
        <v>164</v>
      </c>
    </row>
    <row r="109" s="2" customFormat="1">
      <c r="A109" s="39"/>
      <c r="B109" s="40"/>
      <c r="C109" s="41"/>
      <c r="D109" s="240" t="s">
        <v>139</v>
      </c>
      <c r="E109" s="41"/>
      <c r="F109" s="241" t="s">
        <v>165</v>
      </c>
      <c r="G109" s="41"/>
      <c r="H109" s="41"/>
      <c r="I109" s="147"/>
      <c r="J109" s="41"/>
      <c r="K109" s="41"/>
      <c r="L109" s="45"/>
      <c r="M109" s="242"/>
      <c r="N109" s="24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7" t="s">
        <v>139</v>
      </c>
      <c r="AU109" s="17" t="s">
        <v>87</v>
      </c>
    </row>
    <row r="110" s="2" customFormat="1">
      <c r="A110" s="39"/>
      <c r="B110" s="40"/>
      <c r="C110" s="41"/>
      <c r="D110" s="240" t="s">
        <v>141</v>
      </c>
      <c r="E110" s="41"/>
      <c r="F110" s="244" t="s">
        <v>142</v>
      </c>
      <c r="G110" s="41"/>
      <c r="H110" s="41"/>
      <c r="I110" s="147"/>
      <c r="J110" s="41"/>
      <c r="K110" s="41"/>
      <c r="L110" s="45"/>
      <c r="M110" s="242"/>
      <c r="N110" s="243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141</v>
      </c>
      <c r="AU110" s="17" t="s">
        <v>87</v>
      </c>
    </row>
    <row r="111" s="15" customFormat="1">
      <c r="A111" s="15"/>
      <c r="B111" s="267"/>
      <c r="C111" s="268"/>
      <c r="D111" s="240" t="s">
        <v>143</v>
      </c>
      <c r="E111" s="269" t="s">
        <v>38</v>
      </c>
      <c r="F111" s="270" t="s">
        <v>166</v>
      </c>
      <c r="G111" s="268"/>
      <c r="H111" s="269" t="s">
        <v>38</v>
      </c>
      <c r="I111" s="271"/>
      <c r="J111" s="268"/>
      <c r="K111" s="268"/>
      <c r="L111" s="272"/>
      <c r="M111" s="273"/>
      <c r="N111" s="274"/>
      <c r="O111" s="274"/>
      <c r="P111" s="274"/>
      <c r="Q111" s="274"/>
      <c r="R111" s="274"/>
      <c r="S111" s="274"/>
      <c r="T111" s="27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6" t="s">
        <v>143</v>
      </c>
      <c r="AU111" s="276" t="s">
        <v>87</v>
      </c>
      <c r="AV111" s="15" t="s">
        <v>85</v>
      </c>
      <c r="AW111" s="15" t="s">
        <v>40</v>
      </c>
      <c r="AX111" s="15" t="s">
        <v>78</v>
      </c>
      <c r="AY111" s="276" t="s">
        <v>129</v>
      </c>
    </row>
    <row r="112" s="13" customFormat="1">
      <c r="A112" s="13"/>
      <c r="B112" s="245"/>
      <c r="C112" s="246"/>
      <c r="D112" s="240" t="s">
        <v>143</v>
      </c>
      <c r="E112" s="247" t="s">
        <v>38</v>
      </c>
      <c r="F112" s="248" t="s">
        <v>167</v>
      </c>
      <c r="G112" s="246"/>
      <c r="H112" s="249">
        <v>2.6400000000000001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5" t="s">
        <v>143</v>
      </c>
      <c r="AU112" s="255" t="s">
        <v>87</v>
      </c>
      <c r="AV112" s="13" t="s">
        <v>87</v>
      </c>
      <c r="AW112" s="13" t="s">
        <v>40</v>
      </c>
      <c r="AX112" s="13" t="s">
        <v>85</v>
      </c>
      <c r="AY112" s="255" t="s">
        <v>129</v>
      </c>
    </row>
    <row r="113" s="2" customFormat="1" ht="21.75" customHeight="1">
      <c r="A113" s="39"/>
      <c r="B113" s="40"/>
      <c r="C113" s="277" t="s">
        <v>137</v>
      </c>
      <c r="D113" s="277" t="s">
        <v>168</v>
      </c>
      <c r="E113" s="278" t="s">
        <v>169</v>
      </c>
      <c r="F113" s="279" t="s">
        <v>170</v>
      </c>
      <c r="G113" s="280" t="s">
        <v>171</v>
      </c>
      <c r="H113" s="281">
        <v>3573.2779999999998</v>
      </c>
      <c r="I113" s="282"/>
      <c r="J113" s="283">
        <f>ROUND(I113*H113,2)</f>
        <v>0</v>
      </c>
      <c r="K113" s="279" t="s">
        <v>136</v>
      </c>
      <c r="L113" s="284"/>
      <c r="M113" s="285" t="s">
        <v>38</v>
      </c>
      <c r="N113" s="286" t="s">
        <v>49</v>
      </c>
      <c r="O113" s="85"/>
      <c r="P113" s="236">
        <f>O113*H113</f>
        <v>0</v>
      </c>
      <c r="Q113" s="236">
        <v>0.001</v>
      </c>
      <c r="R113" s="236">
        <f>Q113*H113</f>
        <v>3.5732779999999997</v>
      </c>
      <c r="S113" s="236">
        <v>0</v>
      </c>
      <c r="T113" s="23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38" t="s">
        <v>172</v>
      </c>
      <c r="AT113" s="238" t="s">
        <v>168</v>
      </c>
      <c r="AU113" s="238" t="s">
        <v>87</v>
      </c>
      <c r="AY113" s="17" t="s">
        <v>129</v>
      </c>
      <c r="BE113" s="239">
        <f>IF(N113="základní",J113,0)</f>
        <v>0</v>
      </c>
      <c r="BF113" s="239">
        <f>IF(N113="snížená",J113,0)</f>
        <v>0</v>
      </c>
      <c r="BG113" s="239">
        <f>IF(N113="zákl. přenesená",J113,0)</f>
        <v>0</v>
      </c>
      <c r="BH113" s="239">
        <f>IF(N113="sníž. přenesená",J113,0)</f>
        <v>0</v>
      </c>
      <c r="BI113" s="239">
        <f>IF(N113="nulová",J113,0)</f>
        <v>0</v>
      </c>
      <c r="BJ113" s="17" t="s">
        <v>85</v>
      </c>
      <c r="BK113" s="239">
        <f>ROUND(I113*H113,2)</f>
        <v>0</v>
      </c>
      <c r="BL113" s="17" t="s">
        <v>137</v>
      </c>
      <c r="BM113" s="238" t="s">
        <v>173</v>
      </c>
    </row>
    <row r="114" s="2" customFormat="1">
      <c r="A114" s="39"/>
      <c r="B114" s="40"/>
      <c r="C114" s="41"/>
      <c r="D114" s="240" t="s">
        <v>139</v>
      </c>
      <c r="E114" s="41"/>
      <c r="F114" s="241" t="s">
        <v>170</v>
      </c>
      <c r="G114" s="41"/>
      <c r="H114" s="41"/>
      <c r="I114" s="147"/>
      <c r="J114" s="41"/>
      <c r="K114" s="41"/>
      <c r="L114" s="45"/>
      <c r="M114" s="242"/>
      <c r="N114" s="243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139</v>
      </c>
      <c r="AU114" s="17" t="s">
        <v>87</v>
      </c>
    </row>
    <row r="115" s="13" customFormat="1">
      <c r="A115" s="13"/>
      <c r="B115" s="245"/>
      <c r="C115" s="246"/>
      <c r="D115" s="240" t="s">
        <v>143</v>
      </c>
      <c r="E115" s="247" t="s">
        <v>38</v>
      </c>
      <c r="F115" s="248" t="s">
        <v>174</v>
      </c>
      <c r="G115" s="246"/>
      <c r="H115" s="249">
        <v>3573.2779999999998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5" t="s">
        <v>143</v>
      </c>
      <c r="AU115" s="255" t="s">
        <v>87</v>
      </c>
      <c r="AV115" s="13" t="s">
        <v>87</v>
      </c>
      <c r="AW115" s="13" t="s">
        <v>40</v>
      </c>
      <c r="AX115" s="13" t="s">
        <v>85</v>
      </c>
      <c r="AY115" s="255" t="s">
        <v>129</v>
      </c>
    </row>
    <row r="116" s="2" customFormat="1" ht="21.75" customHeight="1">
      <c r="A116" s="39"/>
      <c r="B116" s="40"/>
      <c r="C116" s="277" t="s">
        <v>130</v>
      </c>
      <c r="D116" s="277" t="s">
        <v>168</v>
      </c>
      <c r="E116" s="278" t="s">
        <v>175</v>
      </c>
      <c r="F116" s="279" t="s">
        <v>176</v>
      </c>
      <c r="G116" s="280" t="s">
        <v>171</v>
      </c>
      <c r="H116" s="281">
        <v>631.97400000000005</v>
      </c>
      <c r="I116" s="282"/>
      <c r="J116" s="283">
        <f>ROUND(I116*H116,2)</f>
        <v>0</v>
      </c>
      <c r="K116" s="279" t="s">
        <v>136</v>
      </c>
      <c r="L116" s="284"/>
      <c r="M116" s="285" t="s">
        <v>38</v>
      </c>
      <c r="N116" s="286" t="s">
        <v>49</v>
      </c>
      <c r="O116" s="85"/>
      <c r="P116" s="236">
        <f>O116*H116</f>
        <v>0</v>
      </c>
      <c r="Q116" s="236">
        <v>0.001</v>
      </c>
      <c r="R116" s="236">
        <f>Q116*H116</f>
        <v>0.63197400000000004</v>
      </c>
      <c r="S116" s="236">
        <v>0</v>
      </c>
      <c r="T116" s="23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38" t="s">
        <v>172</v>
      </c>
      <c r="AT116" s="238" t="s">
        <v>168</v>
      </c>
      <c r="AU116" s="238" t="s">
        <v>87</v>
      </c>
      <c r="AY116" s="17" t="s">
        <v>129</v>
      </c>
      <c r="BE116" s="239">
        <f>IF(N116="základní",J116,0)</f>
        <v>0</v>
      </c>
      <c r="BF116" s="239">
        <f>IF(N116="snížená",J116,0)</f>
        <v>0</v>
      </c>
      <c r="BG116" s="239">
        <f>IF(N116="zákl. přenesená",J116,0)</f>
        <v>0</v>
      </c>
      <c r="BH116" s="239">
        <f>IF(N116="sníž. přenesená",J116,0)</f>
        <v>0</v>
      </c>
      <c r="BI116" s="239">
        <f>IF(N116="nulová",J116,0)</f>
        <v>0</v>
      </c>
      <c r="BJ116" s="17" t="s">
        <v>85</v>
      </c>
      <c r="BK116" s="239">
        <f>ROUND(I116*H116,2)</f>
        <v>0</v>
      </c>
      <c r="BL116" s="17" t="s">
        <v>137</v>
      </c>
      <c r="BM116" s="238" t="s">
        <v>177</v>
      </c>
    </row>
    <row r="117" s="2" customFormat="1">
      <c r="A117" s="39"/>
      <c r="B117" s="40"/>
      <c r="C117" s="41"/>
      <c r="D117" s="240" t="s">
        <v>139</v>
      </c>
      <c r="E117" s="41"/>
      <c r="F117" s="241" t="s">
        <v>176</v>
      </c>
      <c r="G117" s="41"/>
      <c r="H117" s="41"/>
      <c r="I117" s="147"/>
      <c r="J117" s="41"/>
      <c r="K117" s="41"/>
      <c r="L117" s="45"/>
      <c r="M117" s="242"/>
      <c r="N117" s="24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139</v>
      </c>
      <c r="AU117" s="17" t="s">
        <v>87</v>
      </c>
    </row>
    <row r="118" s="13" customFormat="1">
      <c r="A118" s="13"/>
      <c r="B118" s="245"/>
      <c r="C118" s="246"/>
      <c r="D118" s="240" t="s">
        <v>143</v>
      </c>
      <c r="E118" s="247" t="s">
        <v>38</v>
      </c>
      <c r="F118" s="248" t="s">
        <v>178</v>
      </c>
      <c r="G118" s="246"/>
      <c r="H118" s="249">
        <v>631.97400000000005</v>
      </c>
      <c r="I118" s="250"/>
      <c r="J118" s="246"/>
      <c r="K118" s="246"/>
      <c r="L118" s="251"/>
      <c r="M118" s="287"/>
      <c r="N118" s="288"/>
      <c r="O118" s="288"/>
      <c r="P118" s="288"/>
      <c r="Q118" s="288"/>
      <c r="R118" s="288"/>
      <c r="S118" s="288"/>
      <c r="T118" s="28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5" t="s">
        <v>143</v>
      </c>
      <c r="AU118" s="255" t="s">
        <v>87</v>
      </c>
      <c r="AV118" s="13" t="s">
        <v>87</v>
      </c>
      <c r="AW118" s="13" t="s">
        <v>40</v>
      </c>
      <c r="AX118" s="13" t="s">
        <v>85</v>
      </c>
      <c r="AY118" s="255" t="s">
        <v>129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176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lEC6whu0SEMW2zT1MPS01tIJxXuYj8HrE/YO/yBMPNRoCydS+3ytppRDZXgD4kDOIHc1HXAThT2MgwHFIAE7IA==" hashValue="wH0eD1nyEjesLsfaP0YvaAkrhdvybVZ47dF+GnKDV20Isx/S1dLMiK17ytJ8tP9ZVufyIi0dXH0yfR4bDonY6w==" algorithmName="SHA-512" password="CC35"/>
  <autoFilter ref="C86:K11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290" t="s">
        <v>179</v>
      </c>
      <c r="BA2" s="290" t="s">
        <v>180</v>
      </c>
      <c r="BB2" s="290" t="s">
        <v>147</v>
      </c>
      <c r="BC2" s="290" t="s">
        <v>181</v>
      </c>
      <c r="BD2" s="290" t="s">
        <v>87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87</v>
      </c>
      <c r="AZ3" s="290" t="s">
        <v>182</v>
      </c>
      <c r="BA3" s="290" t="s">
        <v>183</v>
      </c>
      <c r="BB3" s="290" t="s">
        <v>147</v>
      </c>
      <c r="BC3" s="290" t="s">
        <v>184</v>
      </c>
      <c r="BD3" s="290" t="s">
        <v>87</v>
      </c>
    </row>
    <row r="4" hidden="1" s="1" customFormat="1" ht="24.96" customHeight="1">
      <c r="B4" s="20"/>
      <c r="D4" s="143" t="s">
        <v>103</v>
      </c>
      <c r="I4" s="139"/>
      <c r="L4" s="20"/>
      <c r="M4" s="144" t="s">
        <v>10</v>
      </c>
      <c r="AT4" s="17" t="s">
        <v>4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zakázky'!K6</f>
        <v>Mechanické a chemické hubení nežádoucí vegetace u ST 2020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104</v>
      </c>
      <c r="I8" s="139"/>
      <c r="L8" s="20"/>
    </row>
    <row r="9" hidden="1" s="2" customFormat="1" ht="16.5" customHeight="1">
      <c r="A9" s="39"/>
      <c r="B9" s="45"/>
      <c r="C9" s="39"/>
      <c r="D9" s="39"/>
      <c r="E9" s="146" t="s">
        <v>185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106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186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38</v>
      </c>
      <c r="G13" s="39"/>
      <c r="H13" s="39"/>
      <c r="I13" s="150" t="s">
        <v>20</v>
      </c>
      <c r="J13" s="134" t="s">
        <v>38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zakázky'!AN8</f>
        <v>19. 2. 2020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30</v>
      </c>
      <c r="E16" s="39"/>
      <c r="F16" s="39"/>
      <c r="G16" s="39"/>
      <c r="H16" s="39"/>
      <c r="I16" s="150" t="s">
        <v>31</v>
      </c>
      <c r="J16" s="134" t="s">
        <v>32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50" t="s">
        <v>34</v>
      </c>
      <c r="J17" s="134" t="s">
        <v>32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35</v>
      </c>
      <c r="E19" s="39"/>
      <c r="F19" s="39"/>
      <c r="G19" s="39"/>
      <c r="H19" s="39"/>
      <c r="I19" s="150" t="s">
        <v>31</v>
      </c>
      <c r="J19" s="33" t="str">
        <f>'Rekapitulace zakázky'!AN13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50" t="s">
        <v>34</v>
      </c>
      <c r="J20" s="33" t="str">
        <f>'Rekapitulace zakázky'!AN14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37</v>
      </c>
      <c r="E22" s="39"/>
      <c r="F22" s="39"/>
      <c r="G22" s="39"/>
      <c r="H22" s="39"/>
      <c r="I22" s="150" t="s">
        <v>31</v>
      </c>
      <c r="J22" s="134" t="str">
        <f>IF('Rekapitulace zakázky'!AN16="","",'Rekapitulace zakázky'!AN16)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zakázky'!E17="","",'Rekapitulace zakázky'!E17)</f>
        <v xml:space="preserve"> </v>
      </c>
      <c r="F23" s="39"/>
      <c r="G23" s="39"/>
      <c r="H23" s="39"/>
      <c r="I23" s="150" t="s">
        <v>34</v>
      </c>
      <c r="J23" s="134" t="str">
        <f>IF('Rekapitulace zakázky'!AN17="","",'Rekapitulace zakázky'!AN17)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41</v>
      </c>
      <c r="E25" s="39"/>
      <c r="F25" s="39"/>
      <c r="G25" s="39"/>
      <c r="H25" s="39"/>
      <c r="I25" s="150" t="s">
        <v>31</v>
      </c>
      <c r="J25" s="134" t="str">
        <f>IF('Rekapitulace zakázky'!AN19="","",'Rekapitulace zakázky'!AN19)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zakázky'!E20="","",'Rekapitulace zakázky'!E20)</f>
        <v xml:space="preserve"> </v>
      </c>
      <c r="F26" s="39"/>
      <c r="G26" s="39"/>
      <c r="H26" s="39"/>
      <c r="I26" s="150" t="s">
        <v>34</v>
      </c>
      <c r="J26" s="134" t="str">
        <f>IF('Rekapitulace zakázky'!AN20="","",'Rekapitulace zakázky'!AN20)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42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83.25" customHeight="1">
      <c r="A29" s="152"/>
      <c r="B29" s="153"/>
      <c r="C29" s="152"/>
      <c r="D29" s="152"/>
      <c r="E29" s="154" t="s">
        <v>43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44</v>
      </c>
      <c r="E32" s="39"/>
      <c r="F32" s="39"/>
      <c r="G32" s="39"/>
      <c r="H32" s="39"/>
      <c r="I32" s="147"/>
      <c r="J32" s="160">
        <f>ROUND(J87,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46</v>
      </c>
      <c r="G34" s="39"/>
      <c r="H34" s="39"/>
      <c r="I34" s="162" t="s">
        <v>45</v>
      </c>
      <c r="J34" s="161" t="s">
        <v>47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48</v>
      </c>
      <c r="E35" s="145" t="s">
        <v>49</v>
      </c>
      <c r="F35" s="164">
        <f>ROUND((SUM(BE87:BE154)),  2)</f>
        <v>0</v>
      </c>
      <c r="G35" s="39"/>
      <c r="H35" s="39"/>
      <c r="I35" s="165">
        <v>0.20999999999999999</v>
      </c>
      <c r="J35" s="164">
        <f>ROUND(((SUM(BE87:BE154))*I35),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50</v>
      </c>
      <c r="F36" s="164">
        <f>ROUND((SUM(BF87:BF154)),  2)</f>
        <v>0</v>
      </c>
      <c r="G36" s="39"/>
      <c r="H36" s="39"/>
      <c r="I36" s="165">
        <v>0.14999999999999999</v>
      </c>
      <c r="J36" s="164">
        <f>ROUND(((SUM(BF87:BF154))*I36),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51</v>
      </c>
      <c r="F37" s="164">
        <f>ROUND((SUM(BG87:BG154)),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52</v>
      </c>
      <c r="F38" s="164">
        <f>ROUND((SUM(BH87:BH154)),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53</v>
      </c>
      <c r="F39" s="164">
        <f>ROUND((SUM(BI87:BI154)),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108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80" t="str">
        <f>E7</f>
        <v>Mechanické a chemické hubení nežádoucí vegetace u ST 2020</v>
      </c>
      <c r="F50" s="32"/>
      <c r="G50" s="32"/>
      <c r="H50" s="32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104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80" t="s">
        <v>185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106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Č21 - ZRN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OŘ Ústí nad Labem</v>
      </c>
      <c r="G56" s="41"/>
      <c r="H56" s="41"/>
      <c r="I56" s="150" t="s">
        <v>24</v>
      </c>
      <c r="J56" s="73" t="str">
        <f>IF(J14="","",J14)</f>
        <v>19. 2. 2020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>Správa železnic, OŘ ÚNL</v>
      </c>
      <c r="G58" s="41"/>
      <c r="H58" s="41"/>
      <c r="I58" s="150" t="s">
        <v>37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150" t="s">
        <v>41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81" t="s">
        <v>109</v>
      </c>
      <c r="D61" s="182"/>
      <c r="E61" s="182"/>
      <c r="F61" s="182"/>
      <c r="G61" s="182"/>
      <c r="H61" s="182"/>
      <c r="I61" s="183"/>
      <c r="J61" s="184" t="s">
        <v>110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85" t="s">
        <v>76</v>
      </c>
      <c r="D63" s="41"/>
      <c r="E63" s="41"/>
      <c r="F63" s="41"/>
      <c r="G63" s="41"/>
      <c r="H63" s="41"/>
      <c r="I63" s="147"/>
      <c r="J63" s="103">
        <f>J87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111</v>
      </c>
    </row>
    <row r="64" hidden="1" s="9" customFormat="1" ht="24.96" customHeight="1">
      <c r="A64" s="9"/>
      <c r="B64" s="186"/>
      <c r="C64" s="187"/>
      <c r="D64" s="188" t="s">
        <v>112</v>
      </c>
      <c r="E64" s="189"/>
      <c r="F64" s="189"/>
      <c r="G64" s="189"/>
      <c r="H64" s="189"/>
      <c r="I64" s="190"/>
      <c r="J64" s="191">
        <f>J88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3"/>
      <c r="C65" s="126"/>
      <c r="D65" s="194" t="s">
        <v>113</v>
      </c>
      <c r="E65" s="195"/>
      <c r="F65" s="195"/>
      <c r="G65" s="195"/>
      <c r="H65" s="195"/>
      <c r="I65" s="196"/>
      <c r="J65" s="197">
        <f>J89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47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76"/>
      <c r="J67" s="61"/>
      <c r="K67" s="6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114</v>
      </c>
      <c r="D72" s="41"/>
      <c r="E72" s="41"/>
      <c r="F72" s="41"/>
      <c r="G72" s="41"/>
      <c r="H72" s="41"/>
      <c r="I72" s="147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80" t="str">
        <f>E7</f>
        <v>Mechanické a chemické hubení nežádoucí vegetace u ST 2020</v>
      </c>
      <c r="F75" s="32"/>
      <c r="G75" s="32"/>
      <c r="H75" s="32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1"/>
      <c r="C76" s="32" t="s">
        <v>104</v>
      </c>
      <c r="D76" s="22"/>
      <c r="E76" s="22"/>
      <c r="F76" s="22"/>
      <c r="G76" s="22"/>
      <c r="H76" s="22"/>
      <c r="I76" s="139"/>
      <c r="J76" s="22"/>
      <c r="K76" s="22"/>
      <c r="L76" s="20"/>
    </row>
    <row r="77" s="2" customFormat="1" ht="16.5" customHeight="1">
      <c r="A77" s="39"/>
      <c r="B77" s="40"/>
      <c r="C77" s="41"/>
      <c r="D77" s="41"/>
      <c r="E77" s="180" t="s">
        <v>185</v>
      </c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2" t="s">
        <v>106</v>
      </c>
      <c r="D78" s="41"/>
      <c r="E78" s="41"/>
      <c r="F78" s="41"/>
      <c r="G78" s="41"/>
      <c r="H78" s="41"/>
      <c r="I78" s="147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Č21 - ZRN</v>
      </c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22</v>
      </c>
      <c r="D81" s="41"/>
      <c r="E81" s="41"/>
      <c r="F81" s="27" t="str">
        <f>F14</f>
        <v>obvod OŘ Ústí nad Labem</v>
      </c>
      <c r="G81" s="41"/>
      <c r="H81" s="41"/>
      <c r="I81" s="150" t="s">
        <v>24</v>
      </c>
      <c r="J81" s="73" t="str">
        <f>IF(J14="","",J14)</f>
        <v>19. 2. 2020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2" t="s">
        <v>30</v>
      </c>
      <c r="D83" s="41"/>
      <c r="E83" s="41"/>
      <c r="F83" s="27" t="str">
        <f>E17</f>
        <v>Správa železnic, OŘ ÚNL</v>
      </c>
      <c r="G83" s="41"/>
      <c r="H83" s="41"/>
      <c r="I83" s="150" t="s">
        <v>37</v>
      </c>
      <c r="J83" s="37" t="str">
        <f>E23</f>
        <v xml:space="preserve"> 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2" t="s">
        <v>35</v>
      </c>
      <c r="D84" s="41"/>
      <c r="E84" s="41"/>
      <c r="F84" s="27" t="str">
        <f>IF(E20="","",E20)</f>
        <v>Vyplň údaj</v>
      </c>
      <c r="G84" s="41"/>
      <c r="H84" s="41"/>
      <c r="I84" s="150" t="s">
        <v>41</v>
      </c>
      <c r="J84" s="37" t="str">
        <f>E26</f>
        <v xml:space="preserve"> 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99"/>
      <c r="B86" s="200"/>
      <c r="C86" s="201" t="s">
        <v>115</v>
      </c>
      <c r="D86" s="202" t="s">
        <v>63</v>
      </c>
      <c r="E86" s="202" t="s">
        <v>59</v>
      </c>
      <c r="F86" s="202" t="s">
        <v>60</v>
      </c>
      <c r="G86" s="202" t="s">
        <v>116</v>
      </c>
      <c r="H86" s="202" t="s">
        <v>117</v>
      </c>
      <c r="I86" s="203" t="s">
        <v>118</v>
      </c>
      <c r="J86" s="202" t="s">
        <v>110</v>
      </c>
      <c r="K86" s="204" t="s">
        <v>119</v>
      </c>
      <c r="L86" s="205"/>
      <c r="M86" s="93" t="s">
        <v>38</v>
      </c>
      <c r="N86" s="94" t="s">
        <v>48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147"/>
      <c r="J87" s="206">
        <f>BK87</f>
        <v>0</v>
      </c>
      <c r="K87" s="41"/>
      <c r="L87" s="45"/>
      <c r="M87" s="96"/>
      <c r="N87" s="207"/>
      <c r="O87" s="97"/>
      <c r="P87" s="208">
        <f>P88</f>
        <v>0</v>
      </c>
      <c r="Q87" s="97"/>
      <c r="R87" s="208">
        <f>R88</f>
        <v>4.5924320000000005</v>
      </c>
      <c r="S87" s="97"/>
      <c r="T87" s="209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7" t="s">
        <v>77</v>
      </c>
      <c r="AU87" s="17" t="s">
        <v>111</v>
      </c>
      <c r="BK87" s="210">
        <f>BK88</f>
        <v>0</v>
      </c>
    </row>
    <row r="88" s="12" customFormat="1" ht="25.92" customHeight="1">
      <c r="A88" s="12"/>
      <c r="B88" s="211"/>
      <c r="C88" s="212"/>
      <c r="D88" s="213" t="s">
        <v>77</v>
      </c>
      <c r="E88" s="214" t="s">
        <v>127</v>
      </c>
      <c r="F88" s="214" t="s">
        <v>128</v>
      </c>
      <c r="G88" s="212"/>
      <c r="H88" s="212"/>
      <c r="I88" s="215"/>
      <c r="J88" s="216">
        <f>BK88</f>
        <v>0</v>
      </c>
      <c r="K88" s="212"/>
      <c r="L88" s="217"/>
      <c r="M88" s="218"/>
      <c r="N88" s="219"/>
      <c r="O88" s="219"/>
      <c r="P88" s="220">
        <f>P89</f>
        <v>0</v>
      </c>
      <c r="Q88" s="219"/>
      <c r="R88" s="220">
        <f>R89</f>
        <v>4.5924320000000005</v>
      </c>
      <c r="S88" s="219"/>
      <c r="T88" s="22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2" t="s">
        <v>85</v>
      </c>
      <c r="AT88" s="223" t="s">
        <v>77</v>
      </c>
      <c r="AU88" s="223" t="s">
        <v>78</v>
      </c>
      <c r="AY88" s="222" t="s">
        <v>129</v>
      </c>
      <c r="BK88" s="224">
        <f>BK89</f>
        <v>0</v>
      </c>
    </row>
    <row r="89" s="12" customFormat="1" ht="22.8" customHeight="1">
      <c r="A89" s="12"/>
      <c r="B89" s="211"/>
      <c r="C89" s="212"/>
      <c r="D89" s="213" t="s">
        <v>77</v>
      </c>
      <c r="E89" s="225" t="s">
        <v>130</v>
      </c>
      <c r="F89" s="225" t="s">
        <v>131</v>
      </c>
      <c r="G89" s="212"/>
      <c r="H89" s="212"/>
      <c r="I89" s="215"/>
      <c r="J89" s="226">
        <f>BK89</f>
        <v>0</v>
      </c>
      <c r="K89" s="212"/>
      <c r="L89" s="217"/>
      <c r="M89" s="218"/>
      <c r="N89" s="219"/>
      <c r="O89" s="219"/>
      <c r="P89" s="220">
        <f>SUM(P90:P154)</f>
        <v>0</v>
      </c>
      <c r="Q89" s="219"/>
      <c r="R89" s="220">
        <f>SUM(R90:R154)</f>
        <v>4.5924320000000005</v>
      </c>
      <c r="S89" s="219"/>
      <c r="T89" s="221">
        <f>SUM(T90:T154)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85</v>
      </c>
      <c r="AT89" s="223" t="s">
        <v>77</v>
      </c>
      <c r="AU89" s="223" t="s">
        <v>85</v>
      </c>
      <c r="AY89" s="222" t="s">
        <v>129</v>
      </c>
      <c r="BK89" s="224">
        <f>SUM(BK90:BK154)</f>
        <v>0</v>
      </c>
    </row>
    <row r="90" s="2" customFormat="1" ht="21.75" customHeight="1">
      <c r="A90" s="39"/>
      <c r="B90" s="40"/>
      <c r="C90" s="227" t="s">
        <v>85</v>
      </c>
      <c r="D90" s="227" t="s">
        <v>132</v>
      </c>
      <c r="E90" s="228" t="s">
        <v>133</v>
      </c>
      <c r="F90" s="229" t="s">
        <v>134</v>
      </c>
      <c r="G90" s="230" t="s">
        <v>135</v>
      </c>
      <c r="H90" s="231">
        <v>37450</v>
      </c>
      <c r="I90" s="232"/>
      <c r="J90" s="233">
        <f>ROUND(I90*H90,2)</f>
        <v>0</v>
      </c>
      <c r="K90" s="229" t="s">
        <v>136</v>
      </c>
      <c r="L90" s="45"/>
      <c r="M90" s="234" t="s">
        <v>38</v>
      </c>
      <c r="N90" s="235" t="s">
        <v>49</v>
      </c>
      <c r="O90" s="85"/>
      <c r="P90" s="236">
        <f>O90*H90</f>
        <v>0</v>
      </c>
      <c r="Q90" s="236">
        <v>0</v>
      </c>
      <c r="R90" s="236">
        <f>Q90*H90</f>
        <v>0</v>
      </c>
      <c r="S90" s="236">
        <v>0</v>
      </c>
      <c r="T90" s="23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8" t="s">
        <v>137</v>
      </c>
      <c r="AT90" s="238" t="s">
        <v>132</v>
      </c>
      <c r="AU90" s="238" t="s">
        <v>87</v>
      </c>
      <c r="AY90" s="17" t="s">
        <v>129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7" t="s">
        <v>85</v>
      </c>
      <c r="BK90" s="239">
        <f>ROUND(I90*H90,2)</f>
        <v>0</v>
      </c>
      <c r="BL90" s="17" t="s">
        <v>137</v>
      </c>
      <c r="BM90" s="238" t="s">
        <v>187</v>
      </c>
    </row>
    <row r="91" s="2" customFormat="1">
      <c r="A91" s="39"/>
      <c r="B91" s="40"/>
      <c r="C91" s="41"/>
      <c r="D91" s="240" t="s">
        <v>139</v>
      </c>
      <c r="E91" s="41"/>
      <c r="F91" s="241" t="s">
        <v>140</v>
      </c>
      <c r="G91" s="41"/>
      <c r="H91" s="41"/>
      <c r="I91" s="147"/>
      <c r="J91" s="41"/>
      <c r="K91" s="41"/>
      <c r="L91" s="45"/>
      <c r="M91" s="242"/>
      <c r="N91" s="24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139</v>
      </c>
      <c r="AU91" s="17" t="s">
        <v>87</v>
      </c>
    </row>
    <row r="92" s="2" customFormat="1">
      <c r="A92" s="39"/>
      <c r="B92" s="40"/>
      <c r="C92" s="41"/>
      <c r="D92" s="240" t="s">
        <v>141</v>
      </c>
      <c r="E92" s="41"/>
      <c r="F92" s="244" t="s">
        <v>142</v>
      </c>
      <c r="G92" s="41"/>
      <c r="H92" s="41"/>
      <c r="I92" s="147"/>
      <c r="J92" s="41"/>
      <c r="K92" s="41"/>
      <c r="L92" s="45"/>
      <c r="M92" s="242"/>
      <c r="N92" s="243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7" t="s">
        <v>141</v>
      </c>
      <c r="AU92" s="17" t="s">
        <v>87</v>
      </c>
    </row>
    <row r="93" s="15" customFormat="1">
      <c r="A93" s="15"/>
      <c r="B93" s="267"/>
      <c r="C93" s="268"/>
      <c r="D93" s="240" t="s">
        <v>143</v>
      </c>
      <c r="E93" s="269" t="s">
        <v>38</v>
      </c>
      <c r="F93" s="270" t="s">
        <v>188</v>
      </c>
      <c r="G93" s="268"/>
      <c r="H93" s="269" t="s">
        <v>38</v>
      </c>
      <c r="I93" s="271"/>
      <c r="J93" s="268"/>
      <c r="K93" s="268"/>
      <c r="L93" s="272"/>
      <c r="M93" s="273"/>
      <c r="N93" s="274"/>
      <c r="O93" s="274"/>
      <c r="P93" s="274"/>
      <c r="Q93" s="274"/>
      <c r="R93" s="274"/>
      <c r="S93" s="274"/>
      <c r="T93" s="27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6" t="s">
        <v>143</v>
      </c>
      <c r="AU93" s="276" t="s">
        <v>87</v>
      </c>
      <c r="AV93" s="15" t="s">
        <v>85</v>
      </c>
      <c r="AW93" s="15" t="s">
        <v>40</v>
      </c>
      <c r="AX93" s="15" t="s">
        <v>78</v>
      </c>
      <c r="AY93" s="276" t="s">
        <v>129</v>
      </c>
    </row>
    <row r="94" s="15" customFormat="1">
      <c r="A94" s="15"/>
      <c r="B94" s="267"/>
      <c r="C94" s="268"/>
      <c r="D94" s="240" t="s">
        <v>143</v>
      </c>
      <c r="E94" s="269" t="s">
        <v>38</v>
      </c>
      <c r="F94" s="270" t="s">
        <v>189</v>
      </c>
      <c r="G94" s="268"/>
      <c r="H94" s="269" t="s">
        <v>38</v>
      </c>
      <c r="I94" s="271"/>
      <c r="J94" s="268"/>
      <c r="K94" s="268"/>
      <c r="L94" s="272"/>
      <c r="M94" s="273"/>
      <c r="N94" s="274"/>
      <c r="O94" s="274"/>
      <c r="P94" s="274"/>
      <c r="Q94" s="274"/>
      <c r="R94" s="274"/>
      <c r="S94" s="274"/>
      <c r="T94" s="27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6" t="s">
        <v>143</v>
      </c>
      <c r="AU94" s="276" t="s">
        <v>87</v>
      </c>
      <c r="AV94" s="15" t="s">
        <v>85</v>
      </c>
      <c r="AW94" s="15" t="s">
        <v>40</v>
      </c>
      <c r="AX94" s="15" t="s">
        <v>78</v>
      </c>
      <c r="AY94" s="276" t="s">
        <v>129</v>
      </c>
    </row>
    <row r="95" s="13" customFormat="1">
      <c r="A95" s="13"/>
      <c r="B95" s="245"/>
      <c r="C95" s="246"/>
      <c r="D95" s="240" t="s">
        <v>143</v>
      </c>
      <c r="E95" s="247" t="s">
        <v>38</v>
      </c>
      <c r="F95" s="248" t="s">
        <v>190</v>
      </c>
      <c r="G95" s="246"/>
      <c r="H95" s="249">
        <v>2850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5" t="s">
        <v>143</v>
      </c>
      <c r="AU95" s="255" t="s">
        <v>87</v>
      </c>
      <c r="AV95" s="13" t="s">
        <v>87</v>
      </c>
      <c r="AW95" s="13" t="s">
        <v>40</v>
      </c>
      <c r="AX95" s="13" t="s">
        <v>78</v>
      </c>
      <c r="AY95" s="255" t="s">
        <v>129</v>
      </c>
    </row>
    <row r="96" s="15" customFormat="1">
      <c r="A96" s="15"/>
      <c r="B96" s="267"/>
      <c r="C96" s="268"/>
      <c r="D96" s="240" t="s">
        <v>143</v>
      </c>
      <c r="E96" s="269" t="s">
        <v>38</v>
      </c>
      <c r="F96" s="270" t="s">
        <v>191</v>
      </c>
      <c r="G96" s="268"/>
      <c r="H96" s="269" t="s">
        <v>38</v>
      </c>
      <c r="I96" s="271"/>
      <c r="J96" s="268"/>
      <c r="K96" s="268"/>
      <c r="L96" s="272"/>
      <c r="M96" s="273"/>
      <c r="N96" s="274"/>
      <c r="O96" s="274"/>
      <c r="P96" s="274"/>
      <c r="Q96" s="274"/>
      <c r="R96" s="274"/>
      <c r="S96" s="274"/>
      <c r="T96" s="27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6" t="s">
        <v>143</v>
      </c>
      <c r="AU96" s="276" t="s">
        <v>87</v>
      </c>
      <c r="AV96" s="15" t="s">
        <v>85</v>
      </c>
      <c r="AW96" s="15" t="s">
        <v>40</v>
      </c>
      <c r="AX96" s="15" t="s">
        <v>78</v>
      </c>
      <c r="AY96" s="276" t="s">
        <v>129</v>
      </c>
    </row>
    <row r="97" s="15" customFormat="1">
      <c r="A97" s="15"/>
      <c r="B97" s="267"/>
      <c r="C97" s="268"/>
      <c r="D97" s="240" t="s">
        <v>143</v>
      </c>
      <c r="E97" s="269" t="s">
        <v>38</v>
      </c>
      <c r="F97" s="270" t="s">
        <v>192</v>
      </c>
      <c r="G97" s="268"/>
      <c r="H97" s="269" t="s">
        <v>38</v>
      </c>
      <c r="I97" s="271"/>
      <c r="J97" s="268"/>
      <c r="K97" s="268"/>
      <c r="L97" s="272"/>
      <c r="M97" s="273"/>
      <c r="N97" s="274"/>
      <c r="O97" s="274"/>
      <c r="P97" s="274"/>
      <c r="Q97" s="274"/>
      <c r="R97" s="274"/>
      <c r="S97" s="274"/>
      <c r="T97" s="27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6" t="s">
        <v>143</v>
      </c>
      <c r="AU97" s="276" t="s">
        <v>87</v>
      </c>
      <c r="AV97" s="15" t="s">
        <v>85</v>
      </c>
      <c r="AW97" s="15" t="s">
        <v>40</v>
      </c>
      <c r="AX97" s="15" t="s">
        <v>78</v>
      </c>
      <c r="AY97" s="276" t="s">
        <v>129</v>
      </c>
    </row>
    <row r="98" s="13" customFormat="1">
      <c r="A98" s="13"/>
      <c r="B98" s="245"/>
      <c r="C98" s="246"/>
      <c r="D98" s="240" t="s">
        <v>143</v>
      </c>
      <c r="E98" s="247" t="s">
        <v>38</v>
      </c>
      <c r="F98" s="248" t="s">
        <v>193</v>
      </c>
      <c r="G98" s="246"/>
      <c r="H98" s="249">
        <v>7000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5" t="s">
        <v>143</v>
      </c>
      <c r="AU98" s="255" t="s">
        <v>87</v>
      </c>
      <c r="AV98" s="13" t="s">
        <v>87</v>
      </c>
      <c r="AW98" s="13" t="s">
        <v>40</v>
      </c>
      <c r="AX98" s="13" t="s">
        <v>78</v>
      </c>
      <c r="AY98" s="255" t="s">
        <v>129</v>
      </c>
    </row>
    <row r="99" s="15" customFormat="1">
      <c r="A99" s="15"/>
      <c r="B99" s="267"/>
      <c r="C99" s="268"/>
      <c r="D99" s="240" t="s">
        <v>143</v>
      </c>
      <c r="E99" s="269" t="s">
        <v>38</v>
      </c>
      <c r="F99" s="270" t="s">
        <v>194</v>
      </c>
      <c r="G99" s="268"/>
      <c r="H99" s="269" t="s">
        <v>38</v>
      </c>
      <c r="I99" s="271"/>
      <c r="J99" s="268"/>
      <c r="K99" s="268"/>
      <c r="L99" s="272"/>
      <c r="M99" s="273"/>
      <c r="N99" s="274"/>
      <c r="O99" s="274"/>
      <c r="P99" s="274"/>
      <c r="Q99" s="274"/>
      <c r="R99" s="274"/>
      <c r="S99" s="274"/>
      <c r="T99" s="27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76" t="s">
        <v>143</v>
      </c>
      <c r="AU99" s="276" t="s">
        <v>87</v>
      </c>
      <c r="AV99" s="15" t="s">
        <v>85</v>
      </c>
      <c r="AW99" s="15" t="s">
        <v>40</v>
      </c>
      <c r="AX99" s="15" t="s">
        <v>78</v>
      </c>
      <c r="AY99" s="276" t="s">
        <v>129</v>
      </c>
    </row>
    <row r="100" s="15" customFormat="1">
      <c r="A100" s="15"/>
      <c r="B100" s="267"/>
      <c r="C100" s="268"/>
      <c r="D100" s="240" t="s">
        <v>143</v>
      </c>
      <c r="E100" s="269" t="s">
        <v>38</v>
      </c>
      <c r="F100" s="270" t="s">
        <v>195</v>
      </c>
      <c r="G100" s="268"/>
      <c r="H100" s="269" t="s">
        <v>38</v>
      </c>
      <c r="I100" s="271"/>
      <c r="J100" s="268"/>
      <c r="K100" s="268"/>
      <c r="L100" s="272"/>
      <c r="M100" s="273"/>
      <c r="N100" s="274"/>
      <c r="O100" s="274"/>
      <c r="P100" s="274"/>
      <c r="Q100" s="274"/>
      <c r="R100" s="274"/>
      <c r="S100" s="274"/>
      <c r="T100" s="27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6" t="s">
        <v>143</v>
      </c>
      <c r="AU100" s="276" t="s">
        <v>87</v>
      </c>
      <c r="AV100" s="15" t="s">
        <v>85</v>
      </c>
      <c r="AW100" s="15" t="s">
        <v>40</v>
      </c>
      <c r="AX100" s="15" t="s">
        <v>78</v>
      </c>
      <c r="AY100" s="276" t="s">
        <v>129</v>
      </c>
    </row>
    <row r="101" s="13" customFormat="1">
      <c r="A101" s="13"/>
      <c r="B101" s="245"/>
      <c r="C101" s="246"/>
      <c r="D101" s="240" t="s">
        <v>143</v>
      </c>
      <c r="E101" s="247" t="s">
        <v>38</v>
      </c>
      <c r="F101" s="248" t="s">
        <v>196</v>
      </c>
      <c r="G101" s="246"/>
      <c r="H101" s="249">
        <v>21000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5" t="s">
        <v>143</v>
      </c>
      <c r="AU101" s="255" t="s">
        <v>87</v>
      </c>
      <c r="AV101" s="13" t="s">
        <v>87</v>
      </c>
      <c r="AW101" s="13" t="s">
        <v>40</v>
      </c>
      <c r="AX101" s="13" t="s">
        <v>78</v>
      </c>
      <c r="AY101" s="255" t="s">
        <v>129</v>
      </c>
    </row>
    <row r="102" s="15" customFormat="1">
      <c r="A102" s="15"/>
      <c r="B102" s="267"/>
      <c r="C102" s="268"/>
      <c r="D102" s="240" t="s">
        <v>143</v>
      </c>
      <c r="E102" s="269" t="s">
        <v>38</v>
      </c>
      <c r="F102" s="270" t="s">
        <v>197</v>
      </c>
      <c r="G102" s="268"/>
      <c r="H102" s="269" t="s">
        <v>38</v>
      </c>
      <c r="I102" s="271"/>
      <c r="J102" s="268"/>
      <c r="K102" s="268"/>
      <c r="L102" s="272"/>
      <c r="M102" s="273"/>
      <c r="N102" s="274"/>
      <c r="O102" s="274"/>
      <c r="P102" s="274"/>
      <c r="Q102" s="274"/>
      <c r="R102" s="274"/>
      <c r="S102" s="274"/>
      <c r="T102" s="27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6" t="s">
        <v>143</v>
      </c>
      <c r="AU102" s="276" t="s">
        <v>87</v>
      </c>
      <c r="AV102" s="15" t="s">
        <v>85</v>
      </c>
      <c r="AW102" s="15" t="s">
        <v>40</v>
      </c>
      <c r="AX102" s="15" t="s">
        <v>78</v>
      </c>
      <c r="AY102" s="276" t="s">
        <v>129</v>
      </c>
    </row>
    <row r="103" s="15" customFormat="1">
      <c r="A103" s="15"/>
      <c r="B103" s="267"/>
      <c r="C103" s="268"/>
      <c r="D103" s="240" t="s">
        <v>143</v>
      </c>
      <c r="E103" s="269" t="s">
        <v>38</v>
      </c>
      <c r="F103" s="270" t="s">
        <v>198</v>
      </c>
      <c r="G103" s="268"/>
      <c r="H103" s="269" t="s">
        <v>38</v>
      </c>
      <c r="I103" s="271"/>
      <c r="J103" s="268"/>
      <c r="K103" s="268"/>
      <c r="L103" s="272"/>
      <c r="M103" s="273"/>
      <c r="N103" s="274"/>
      <c r="O103" s="274"/>
      <c r="P103" s="274"/>
      <c r="Q103" s="274"/>
      <c r="R103" s="274"/>
      <c r="S103" s="274"/>
      <c r="T103" s="27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6" t="s">
        <v>143</v>
      </c>
      <c r="AU103" s="276" t="s">
        <v>87</v>
      </c>
      <c r="AV103" s="15" t="s">
        <v>85</v>
      </c>
      <c r="AW103" s="15" t="s">
        <v>40</v>
      </c>
      <c r="AX103" s="15" t="s">
        <v>78</v>
      </c>
      <c r="AY103" s="276" t="s">
        <v>129</v>
      </c>
    </row>
    <row r="104" s="13" customFormat="1">
      <c r="A104" s="13"/>
      <c r="B104" s="245"/>
      <c r="C104" s="246"/>
      <c r="D104" s="240" t="s">
        <v>143</v>
      </c>
      <c r="E104" s="247" t="s">
        <v>38</v>
      </c>
      <c r="F104" s="248" t="s">
        <v>199</v>
      </c>
      <c r="G104" s="246"/>
      <c r="H104" s="249">
        <v>4000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5" t="s">
        <v>143</v>
      </c>
      <c r="AU104" s="255" t="s">
        <v>87</v>
      </c>
      <c r="AV104" s="13" t="s">
        <v>87</v>
      </c>
      <c r="AW104" s="13" t="s">
        <v>40</v>
      </c>
      <c r="AX104" s="13" t="s">
        <v>78</v>
      </c>
      <c r="AY104" s="255" t="s">
        <v>129</v>
      </c>
    </row>
    <row r="105" s="15" customFormat="1">
      <c r="A105" s="15"/>
      <c r="B105" s="267"/>
      <c r="C105" s="268"/>
      <c r="D105" s="240" t="s">
        <v>143</v>
      </c>
      <c r="E105" s="269" t="s">
        <v>38</v>
      </c>
      <c r="F105" s="270" t="s">
        <v>200</v>
      </c>
      <c r="G105" s="268"/>
      <c r="H105" s="269" t="s">
        <v>38</v>
      </c>
      <c r="I105" s="271"/>
      <c r="J105" s="268"/>
      <c r="K105" s="268"/>
      <c r="L105" s="272"/>
      <c r="M105" s="273"/>
      <c r="N105" s="274"/>
      <c r="O105" s="274"/>
      <c r="P105" s="274"/>
      <c r="Q105" s="274"/>
      <c r="R105" s="274"/>
      <c r="S105" s="274"/>
      <c r="T105" s="27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76" t="s">
        <v>143</v>
      </c>
      <c r="AU105" s="276" t="s">
        <v>87</v>
      </c>
      <c r="AV105" s="15" t="s">
        <v>85</v>
      </c>
      <c r="AW105" s="15" t="s">
        <v>40</v>
      </c>
      <c r="AX105" s="15" t="s">
        <v>78</v>
      </c>
      <c r="AY105" s="276" t="s">
        <v>129</v>
      </c>
    </row>
    <row r="106" s="15" customFormat="1">
      <c r="A106" s="15"/>
      <c r="B106" s="267"/>
      <c r="C106" s="268"/>
      <c r="D106" s="240" t="s">
        <v>143</v>
      </c>
      <c r="E106" s="269" t="s">
        <v>38</v>
      </c>
      <c r="F106" s="270" t="s">
        <v>201</v>
      </c>
      <c r="G106" s="268"/>
      <c r="H106" s="269" t="s">
        <v>38</v>
      </c>
      <c r="I106" s="271"/>
      <c r="J106" s="268"/>
      <c r="K106" s="268"/>
      <c r="L106" s="272"/>
      <c r="M106" s="273"/>
      <c r="N106" s="274"/>
      <c r="O106" s="274"/>
      <c r="P106" s="274"/>
      <c r="Q106" s="274"/>
      <c r="R106" s="274"/>
      <c r="S106" s="274"/>
      <c r="T106" s="27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6" t="s">
        <v>143</v>
      </c>
      <c r="AU106" s="276" t="s">
        <v>87</v>
      </c>
      <c r="AV106" s="15" t="s">
        <v>85</v>
      </c>
      <c r="AW106" s="15" t="s">
        <v>40</v>
      </c>
      <c r="AX106" s="15" t="s">
        <v>78</v>
      </c>
      <c r="AY106" s="276" t="s">
        <v>129</v>
      </c>
    </row>
    <row r="107" s="13" customFormat="1">
      <c r="A107" s="13"/>
      <c r="B107" s="245"/>
      <c r="C107" s="246"/>
      <c r="D107" s="240" t="s">
        <v>143</v>
      </c>
      <c r="E107" s="247" t="s">
        <v>38</v>
      </c>
      <c r="F107" s="248" t="s">
        <v>202</v>
      </c>
      <c r="G107" s="246"/>
      <c r="H107" s="249">
        <v>400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5" t="s">
        <v>143</v>
      </c>
      <c r="AU107" s="255" t="s">
        <v>87</v>
      </c>
      <c r="AV107" s="13" t="s">
        <v>87</v>
      </c>
      <c r="AW107" s="13" t="s">
        <v>40</v>
      </c>
      <c r="AX107" s="13" t="s">
        <v>78</v>
      </c>
      <c r="AY107" s="255" t="s">
        <v>129</v>
      </c>
    </row>
    <row r="108" s="15" customFormat="1">
      <c r="A108" s="15"/>
      <c r="B108" s="267"/>
      <c r="C108" s="268"/>
      <c r="D108" s="240" t="s">
        <v>143</v>
      </c>
      <c r="E108" s="269" t="s">
        <v>38</v>
      </c>
      <c r="F108" s="270" t="s">
        <v>200</v>
      </c>
      <c r="G108" s="268"/>
      <c r="H108" s="269" t="s">
        <v>38</v>
      </c>
      <c r="I108" s="271"/>
      <c r="J108" s="268"/>
      <c r="K108" s="268"/>
      <c r="L108" s="272"/>
      <c r="M108" s="273"/>
      <c r="N108" s="274"/>
      <c r="O108" s="274"/>
      <c r="P108" s="274"/>
      <c r="Q108" s="274"/>
      <c r="R108" s="274"/>
      <c r="S108" s="274"/>
      <c r="T108" s="27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6" t="s">
        <v>143</v>
      </c>
      <c r="AU108" s="276" t="s">
        <v>87</v>
      </c>
      <c r="AV108" s="15" t="s">
        <v>85</v>
      </c>
      <c r="AW108" s="15" t="s">
        <v>40</v>
      </c>
      <c r="AX108" s="15" t="s">
        <v>78</v>
      </c>
      <c r="AY108" s="276" t="s">
        <v>129</v>
      </c>
    </row>
    <row r="109" s="15" customFormat="1">
      <c r="A109" s="15"/>
      <c r="B109" s="267"/>
      <c r="C109" s="268"/>
      <c r="D109" s="240" t="s">
        <v>143</v>
      </c>
      <c r="E109" s="269" t="s">
        <v>38</v>
      </c>
      <c r="F109" s="270" t="s">
        <v>203</v>
      </c>
      <c r="G109" s="268"/>
      <c r="H109" s="269" t="s">
        <v>38</v>
      </c>
      <c r="I109" s="271"/>
      <c r="J109" s="268"/>
      <c r="K109" s="268"/>
      <c r="L109" s="272"/>
      <c r="M109" s="273"/>
      <c r="N109" s="274"/>
      <c r="O109" s="274"/>
      <c r="P109" s="274"/>
      <c r="Q109" s="274"/>
      <c r="R109" s="274"/>
      <c r="S109" s="274"/>
      <c r="T109" s="27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6" t="s">
        <v>143</v>
      </c>
      <c r="AU109" s="276" t="s">
        <v>87</v>
      </c>
      <c r="AV109" s="15" t="s">
        <v>85</v>
      </c>
      <c r="AW109" s="15" t="s">
        <v>40</v>
      </c>
      <c r="AX109" s="15" t="s">
        <v>78</v>
      </c>
      <c r="AY109" s="276" t="s">
        <v>129</v>
      </c>
    </row>
    <row r="110" s="13" customFormat="1">
      <c r="A110" s="13"/>
      <c r="B110" s="245"/>
      <c r="C110" s="246"/>
      <c r="D110" s="240" t="s">
        <v>143</v>
      </c>
      <c r="E110" s="247" t="s">
        <v>38</v>
      </c>
      <c r="F110" s="248" t="s">
        <v>204</v>
      </c>
      <c r="G110" s="246"/>
      <c r="H110" s="249">
        <v>600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143</v>
      </c>
      <c r="AU110" s="255" t="s">
        <v>87</v>
      </c>
      <c r="AV110" s="13" t="s">
        <v>87</v>
      </c>
      <c r="AW110" s="13" t="s">
        <v>40</v>
      </c>
      <c r="AX110" s="13" t="s">
        <v>78</v>
      </c>
      <c r="AY110" s="255" t="s">
        <v>129</v>
      </c>
    </row>
    <row r="111" s="15" customFormat="1">
      <c r="A111" s="15"/>
      <c r="B111" s="267"/>
      <c r="C111" s="268"/>
      <c r="D111" s="240" t="s">
        <v>143</v>
      </c>
      <c r="E111" s="269" t="s">
        <v>38</v>
      </c>
      <c r="F111" s="270" t="s">
        <v>200</v>
      </c>
      <c r="G111" s="268"/>
      <c r="H111" s="269" t="s">
        <v>38</v>
      </c>
      <c r="I111" s="271"/>
      <c r="J111" s="268"/>
      <c r="K111" s="268"/>
      <c r="L111" s="272"/>
      <c r="M111" s="273"/>
      <c r="N111" s="274"/>
      <c r="O111" s="274"/>
      <c r="P111" s="274"/>
      <c r="Q111" s="274"/>
      <c r="R111" s="274"/>
      <c r="S111" s="274"/>
      <c r="T111" s="27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6" t="s">
        <v>143</v>
      </c>
      <c r="AU111" s="276" t="s">
        <v>87</v>
      </c>
      <c r="AV111" s="15" t="s">
        <v>85</v>
      </c>
      <c r="AW111" s="15" t="s">
        <v>40</v>
      </c>
      <c r="AX111" s="15" t="s">
        <v>78</v>
      </c>
      <c r="AY111" s="276" t="s">
        <v>129</v>
      </c>
    </row>
    <row r="112" s="15" customFormat="1">
      <c r="A112" s="15"/>
      <c r="B112" s="267"/>
      <c r="C112" s="268"/>
      <c r="D112" s="240" t="s">
        <v>143</v>
      </c>
      <c r="E112" s="269" t="s">
        <v>38</v>
      </c>
      <c r="F112" s="270" t="s">
        <v>205</v>
      </c>
      <c r="G112" s="268"/>
      <c r="H112" s="269" t="s">
        <v>38</v>
      </c>
      <c r="I112" s="271"/>
      <c r="J112" s="268"/>
      <c r="K112" s="268"/>
      <c r="L112" s="272"/>
      <c r="M112" s="273"/>
      <c r="N112" s="274"/>
      <c r="O112" s="274"/>
      <c r="P112" s="274"/>
      <c r="Q112" s="274"/>
      <c r="R112" s="274"/>
      <c r="S112" s="274"/>
      <c r="T112" s="27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6" t="s">
        <v>143</v>
      </c>
      <c r="AU112" s="276" t="s">
        <v>87</v>
      </c>
      <c r="AV112" s="15" t="s">
        <v>85</v>
      </c>
      <c r="AW112" s="15" t="s">
        <v>40</v>
      </c>
      <c r="AX112" s="15" t="s">
        <v>78</v>
      </c>
      <c r="AY112" s="276" t="s">
        <v>129</v>
      </c>
    </row>
    <row r="113" s="13" customFormat="1">
      <c r="A113" s="13"/>
      <c r="B113" s="245"/>
      <c r="C113" s="246"/>
      <c r="D113" s="240" t="s">
        <v>143</v>
      </c>
      <c r="E113" s="247" t="s">
        <v>38</v>
      </c>
      <c r="F113" s="248" t="s">
        <v>202</v>
      </c>
      <c r="G113" s="246"/>
      <c r="H113" s="249">
        <v>400</v>
      </c>
      <c r="I113" s="250"/>
      <c r="J113" s="246"/>
      <c r="K113" s="246"/>
      <c r="L113" s="251"/>
      <c r="M113" s="252"/>
      <c r="N113" s="253"/>
      <c r="O113" s="253"/>
      <c r="P113" s="253"/>
      <c r="Q113" s="253"/>
      <c r="R113" s="253"/>
      <c r="S113" s="253"/>
      <c r="T113" s="25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5" t="s">
        <v>143</v>
      </c>
      <c r="AU113" s="255" t="s">
        <v>87</v>
      </c>
      <c r="AV113" s="13" t="s">
        <v>87</v>
      </c>
      <c r="AW113" s="13" t="s">
        <v>40</v>
      </c>
      <c r="AX113" s="13" t="s">
        <v>78</v>
      </c>
      <c r="AY113" s="255" t="s">
        <v>129</v>
      </c>
    </row>
    <row r="114" s="15" customFormat="1">
      <c r="A114" s="15"/>
      <c r="B114" s="267"/>
      <c r="C114" s="268"/>
      <c r="D114" s="240" t="s">
        <v>143</v>
      </c>
      <c r="E114" s="269" t="s">
        <v>38</v>
      </c>
      <c r="F114" s="270" t="s">
        <v>200</v>
      </c>
      <c r="G114" s="268"/>
      <c r="H114" s="269" t="s">
        <v>38</v>
      </c>
      <c r="I114" s="271"/>
      <c r="J114" s="268"/>
      <c r="K114" s="268"/>
      <c r="L114" s="272"/>
      <c r="M114" s="273"/>
      <c r="N114" s="274"/>
      <c r="O114" s="274"/>
      <c r="P114" s="274"/>
      <c r="Q114" s="274"/>
      <c r="R114" s="274"/>
      <c r="S114" s="274"/>
      <c r="T114" s="27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6" t="s">
        <v>143</v>
      </c>
      <c r="AU114" s="276" t="s">
        <v>87</v>
      </c>
      <c r="AV114" s="15" t="s">
        <v>85</v>
      </c>
      <c r="AW114" s="15" t="s">
        <v>40</v>
      </c>
      <c r="AX114" s="15" t="s">
        <v>78</v>
      </c>
      <c r="AY114" s="276" t="s">
        <v>129</v>
      </c>
    </row>
    <row r="115" s="15" customFormat="1">
      <c r="A115" s="15"/>
      <c r="B115" s="267"/>
      <c r="C115" s="268"/>
      <c r="D115" s="240" t="s">
        <v>143</v>
      </c>
      <c r="E115" s="269" t="s">
        <v>38</v>
      </c>
      <c r="F115" s="270" t="s">
        <v>206</v>
      </c>
      <c r="G115" s="268"/>
      <c r="H115" s="269" t="s">
        <v>38</v>
      </c>
      <c r="I115" s="271"/>
      <c r="J115" s="268"/>
      <c r="K115" s="268"/>
      <c r="L115" s="272"/>
      <c r="M115" s="273"/>
      <c r="N115" s="274"/>
      <c r="O115" s="274"/>
      <c r="P115" s="274"/>
      <c r="Q115" s="274"/>
      <c r="R115" s="274"/>
      <c r="S115" s="274"/>
      <c r="T115" s="27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76" t="s">
        <v>143</v>
      </c>
      <c r="AU115" s="276" t="s">
        <v>87</v>
      </c>
      <c r="AV115" s="15" t="s">
        <v>85</v>
      </c>
      <c r="AW115" s="15" t="s">
        <v>40</v>
      </c>
      <c r="AX115" s="15" t="s">
        <v>78</v>
      </c>
      <c r="AY115" s="276" t="s">
        <v>129</v>
      </c>
    </row>
    <row r="116" s="13" customFormat="1">
      <c r="A116" s="13"/>
      <c r="B116" s="245"/>
      <c r="C116" s="246"/>
      <c r="D116" s="240" t="s">
        <v>143</v>
      </c>
      <c r="E116" s="247" t="s">
        <v>38</v>
      </c>
      <c r="F116" s="248" t="s">
        <v>207</v>
      </c>
      <c r="G116" s="246"/>
      <c r="H116" s="249">
        <v>200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5" t="s">
        <v>143</v>
      </c>
      <c r="AU116" s="255" t="s">
        <v>87</v>
      </c>
      <c r="AV116" s="13" t="s">
        <v>87</v>
      </c>
      <c r="AW116" s="13" t="s">
        <v>40</v>
      </c>
      <c r="AX116" s="13" t="s">
        <v>78</v>
      </c>
      <c r="AY116" s="255" t="s">
        <v>129</v>
      </c>
    </row>
    <row r="117" s="15" customFormat="1">
      <c r="A117" s="15"/>
      <c r="B117" s="267"/>
      <c r="C117" s="268"/>
      <c r="D117" s="240" t="s">
        <v>143</v>
      </c>
      <c r="E117" s="269" t="s">
        <v>38</v>
      </c>
      <c r="F117" s="270" t="s">
        <v>200</v>
      </c>
      <c r="G117" s="268"/>
      <c r="H117" s="269" t="s">
        <v>38</v>
      </c>
      <c r="I117" s="271"/>
      <c r="J117" s="268"/>
      <c r="K117" s="268"/>
      <c r="L117" s="272"/>
      <c r="M117" s="273"/>
      <c r="N117" s="274"/>
      <c r="O117" s="274"/>
      <c r="P117" s="274"/>
      <c r="Q117" s="274"/>
      <c r="R117" s="274"/>
      <c r="S117" s="274"/>
      <c r="T117" s="27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6" t="s">
        <v>143</v>
      </c>
      <c r="AU117" s="276" t="s">
        <v>87</v>
      </c>
      <c r="AV117" s="15" t="s">
        <v>85</v>
      </c>
      <c r="AW117" s="15" t="s">
        <v>40</v>
      </c>
      <c r="AX117" s="15" t="s">
        <v>78</v>
      </c>
      <c r="AY117" s="276" t="s">
        <v>129</v>
      </c>
    </row>
    <row r="118" s="15" customFormat="1">
      <c r="A118" s="15"/>
      <c r="B118" s="267"/>
      <c r="C118" s="268"/>
      <c r="D118" s="240" t="s">
        <v>143</v>
      </c>
      <c r="E118" s="269" t="s">
        <v>38</v>
      </c>
      <c r="F118" s="270" t="s">
        <v>208</v>
      </c>
      <c r="G118" s="268"/>
      <c r="H118" s="269" t="s">
        <v>38</v>
      </c>
      <c r="I118" s="271"/>
      <c r="J118" s="268"/>
      <c r="K118" s="268"/>
      <c r="L118" s="272"/>
      <c r="M118" s="273"/>
      <c r="N118" s="274"/>
      <c r="O118" s="274"/>
      <c r="P118" s="274"/>
      <c r="Q118" s="274"/>
      <c r="R118" s="274"/>
      <c r="S118" s="274"/>
      <c r="T118" s="27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6" t="s">
        <v>143</v>
      </c>
      <c r="AU118" s="276" t="s">
        <v>87</v>
      </c>
      <c r="AV118" s="15" t="s">
        <v>85</v>
      </c>
      <c r="AW118" s="15" t="s">
        <v>40</v>
      </c>
      <c r="AX118" s="15" t="s">
        <v>78</v>
      </c>
      <c r="AY118" s="276" t="s">
        <v>129</v>
      </c>
    </row>
    <row r="119" s="13" customFormat="1">
      <c r="A119" s="13"/>
      <c r="B119" s="245"/>
      <c r="C119" s="246"/>
      <c r="D119" s="240" t="s">
        <v>143</v>
      </c>
      <c r="E119" s="247" t="s">
        <v>38</v>
      </c>
      <c r="F119" s="248" t="s">
        <v>204</v>
      </c>
      <c r="G119" s="246"/>
      <c r="H119" s="249">
        <v>600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5" t="s">
        <v>143</v>
      </c>
      <c r="AU119" s="255" t="s">
        <v>87</v>
      </c>
      <c r="AV119" s="13" t="s">
        <v>87</v>
      </c>
      <c r="AW119" s="13" t="s">
        <v>40</v>
      </c>
      <c r="AX119" s="13" t="s">
        <v>78</v>
      </c>
      <c r="AY119" s="255" t="s">
        <v>129</v>
      </c>
    </row>
    <row r="120" s="15" customFormat="1">
      <c r="A120" s="15"/>
      <c r="B120" s="267"/>
      <c r="C120" s="268"/>
      <c r="D120" s="240" t="s">
        <v>143</v>
      </c>
      <c r="E120" s="269" t="s">
        <v>38</v>
      </c>
      <c r="F120" s="270" t="s">
        <v>200</v>
      </c>
      <c r="G120" s="268"/>
      <c r="H120" s="269" t="s">
        <v>38</v>
      </c>
      <c r="I120" s="271"/>
      <c r="J120" s="268"/>
      <c r="K120" s="268"/>
      <c r="L120" s="272"/>
      <c r="M120" s="273"/>
      <c r="N120" s="274"/>
      <c r="O120" s="274"/>
      <c r="P120" s="274"/>
      <c r="Q120" s="274"/>
      <c r="R120" s="274"/>
      <c r="S120" s="274"/>
      <c r="T120" s="27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6" t="s">
        <v>143</v>
      </c>
      <c r="AU120" s="276" t="s">
        <v>87</v>
      </c>
      <c r="AV120" s="15" t="s">
        <v>85</v>
      </c>
      <c r="AW120" s="15" t="s">
        <v>40</v>
      </c>
      <c r="AX120" s="15" t="s">
        <v>78</v>
      </c>
      <c r="AY120" s="276" t="s">
        <v>129</v>
      </c>
    </row>
    <row r="121" s="15" customFormat="1">
      <c r="A121" s="15"/>
      <c r="B121" s="267"/>
      <c r="C121" s="268"/>
      <c r="D121" s="240" t="s">
        <v>143</v>
      </c>
      <c r="E121" s="269" t="s">
        <v>38</v>
      </c>
      <c r="F121" s="270" t="s">
        <v>209</v>
      </c>
      <c r="G121" s="268"/>
      <c r="H121" s="269" t="s">
        <v>38</v>
      </c>
      <c r="I121" s="271"/>
      <c r="J121" s="268"/>
      <c r="K121" s="268"/>
      <c r="L121" s="272"/>
      <c r="M121" s="273"/>
      <c r="N121" s="274"/>
      <c r="O121" s="274"/>
      <c r="P121" s="274"/>
      <c r="Q121" s="274"/>
      <c r="R121" s="274"/>
      <c r="S121" s="274"/>
      <c r="T121" s="27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6" t="s">
        <v>143</v>
      </c>
      <c r="AU121" s="276" t="s">
        <v>87</v>
      </c>
      <c r="AV121" s="15" t="s">
        <v>85</v>
      </c>
      <c r="AW121" s="15" t="s">
        <v>40</v>
      </c>
      <c r="AX121" s="15" t="s">
        <v>78</v>
      </c>
      <c r="AY121" s="276" t="s">
        <v>129</v>
      </c>
    </row>
    <row r="122" s="13" customFormat="1">
      <c r="A122" s="13"/>
      <c r="B122" s="245"/>
      <c r="C122" s="246"/>
      <c r="D122" s="240" t="s">
        <v>143</v>
      </c>
      <c r="E122" s="247" t="s">
        <v>38</v>
      </c>
      <c r="F122" s="248" t="s">
        <v>207</v>
      </c>
      <c r="G122" s="246"/>
      <c r="H122" s="249">
        <v>200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5" t="s">
        <v>143</v>
      </c>
      <c r="AU122" s="255" t="s">
        <v>87</v>
      </c>
      <c r="AV122" s="13" t="s">
        <v>87</v>
      </c>
      <c r="AW122" s="13" t="s">
        <v>40</v>
      </c>
      <c r="AX122" s="13" t="s">
        <v>78</v>
      </c>
      <c r="AY122" s="255" t="s">
        <v>129</v>
      </c>
    </row>
    <row r="123" s="15" customFormat="1">
      <c r="A123" s="15"/>
      <c r="B123" s="267"/>
      <c r="C123" s="268"/>
      <c r="D123" s="240" t="s">
        <v>143</v>
      </c>
      <c r="E123" s="269" t="s">
        <v>38</v>
      </c>
      <c r="F123" s="270" t="s">
        <v>200</v>
      </c>
      <c r="G123" s="268"/>
      <c r="H123" s="269" t="s">
        <v>38</v>
      </c>
      <c r="I123" s="271"/>
      <c r="J123" s="268"/>
      <c r="K123" s="268"/>
      <c r="L123" s="272"/>
      <c r="M123" s="273"/>
      <c r="N123" s="274"/>
      <c r="O123" s="274"/>
      <c r="P123" s="274"/>
      <c r="Q123" s="274"/>
      <c r="R123" s="274"/>
      <c r="S123" s="274"/>
      <c r="T123" s="27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6" t="s">
        <v>143</v>
      </c>
      <c r="AU123" s="276" t="s">
        <v>87</v>
      </c>
      <c r="AV123" s="15" t="s">
        <v>85</v>
      </c>
      <c r="AW123" s="15" t="s">
        <v>40</v>
      </c>
      <c r="AX123" s="15" t="s">
        <v>78</v>
      </c>
      <c r="AY123" s="276" t="s">
        <v>129</v>
      </c>
    </row>
    <row r="124" s="15" customFormat="1">
      <c r="A124" s="15"/>
      <c r="B124" s="267"/>
      <c r="C124" s="268"/>
      <c r="D124" s="240" t="s">
        <v>143</v>
      </c>
      <c r="E124" s="269" t="s">
        <v>38</v>
      </c>
      <c r="F124" s="270" t="s">
        <v>210</v>
      </c>
      <c r="G124" s="268"/>
      <c r="H124" s="269" t="s">
        <v>38</v>
      </c>
      <c r="I124" s="271"/>
      <c r="J124" s="268"/>
      <c r="K124" s="268"/>
      <c r="L124" s="272"/>
      <c r="M124" s="273"/>
      <c r="N124" s="274"/>
      <c r="O124" s="274"/>
      <c r="P124" s="274"/>
      <c r="Q124" s="274"/>
      <c r="R124" s="274"/>
      <c r="S124" s="274"/>
      <c r="T124" s="27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6" t="s">
        <v>143</v>
      </c>
      <c r="AU124" s="276" t="s">
        <v>87</v>
      </c>
      <c r="AV124" s="15" t="s">
        <v>85</v>
      </c>
      <c r="AW124" s="15" t="s">
        <v>40</v>
      </c>
      <c r="AX124" s="15" t="s">
        <v>78</v>
      </c>
      <c r="AY124" s="276" t="s">
        <v>129</v>
      </c>
    </row>
    <row r="125" s="13" customFormat="1">
      <c r="A125" s="13"/>
      <c r="B125" s="245"/>
      <c r="C125" s="246"/>
      <c r="D125" s="240" t="s">
        <v>143</v>
      </c>
      <c r="E125" s="247" t="s">
        <v>38</v>
      </c>
      <c r="F125" s="248" t="s">
        <v>207</v>
      </c>
      <c r="G125" s="246"/>
      <c r="H125" s="249">
        <v>200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5" t="s">
        <v>143</v>
      </c>
      <c r="AU125" s="255" t="s">
        <v>87</v>
      </c>
      <c r="AV125" s="13" t="s">
        <v>87</v>
      </c>
      <c r="AW125" s="13" t="s">
        <v>40</v>
      </c>
      <c r="AX125" s="13" t="s">
        <v>78</v>
      </c>
      <c r="AY125" s="255" t="s">
        <v>129</v>
      </c>
    </row>
    <row r="126" s="14" customFormat="1">
      <c r="A126" s="14"/>
      <c r="B126" s="256"/>
      <c r="C126" s="257"/>
      <c r="D126" s="240" t="s">
        <v>143</v>
      </c>
      <c r="E126" s="258" t="s">
        <v>211</v>
      </c>
      <c r="F126" s="259" t="s">
        <v>160</v>
      </c>
      <c r="G126" s="257"/>
      <c r="H126" s="260">
        <v>37450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6" t="s">
        <v>143</v>
      </c>
      <c r="AU126" s="266" t="s">
        <v>87</v>
      </c>
      <c r="AV126" s="14" t="s">
        <v>137</v>
      </c>
      <c r="AW126" s="14" t="s">
        <v>40</v>
      </c>
      <c r="AX126" s="14" t="s">
        <v>85</v>
      </c>
      <c r="AY126" s="266" t="s">
        <v>129</v>
      </c>
    </row>
    <row r="127" s="2" customFormat="1" ht="21.75" customHeight="1">
      <c r="A127" s="39"/>
      <c r="B127" s="40"/>
      <c r="C127" s="277" t="s">
        <v>87</v>
      </c>
      <c r="D127" s="277" t="s">
        <v>168</v>
      </c>
      <c r="E127" s="278" t="s">
        <v>169</v>
      </c>
      <c r="F127" s="279" t="s">
        <v>170</v>
      </c>
      <c r="G127" s="280" t="s">
        <v>171</v>
      </c>
      <c r="H127" s="281">
        <v>3214.7020000000002</v>
      </c>
      <c r="I127" s="282"/>
      <c r="J127" s="283">
        <f>ROUND(I127*H127,2)</f>
        <v>0</v>
      </c>
      <c r="K127" s="279" t="s">
        <v>136</v>
      </c>
      <c r="L127" s="284"/>
      <c r="M127" s="285" t="s">
        <v>38</v>
      </c>
      <c r="N127" s="286" t="s">
        <v>49</v>
      </c>
      <c r="O127" s="85"/>
      <c r="P127" s="236">
        <f>O127*H127</f>
        <v>0</v>
      </c>
      <c r="Q127" s="236">
        <v>0.001</v>
      </c>
      <c r="R127" s="236">
        <f>Q127*H127</f>
        <v>3.2147020000000004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172</v>
      </c>
      <c r="AT127" s="238" t="s">
        <v>168</v>
      </c>
      <c r="AU127" s="238" t="s">
        <v>87</v>
      </c>
      <c r="AY127" s="17" t="s">
        <v>129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85</v>
      </c>
      <c r="BK127" s="239">
        <f>ROUND(I127*H127,2)</f>
        <v>0</v>
      </c>
      <c r="BL127" s="17" t="s">
        <v>137</v>
      </c>
      <c r="BM127" s="238" t="s">
        <v>212</v>
      </c>
    </row>
    <row r="128" s="2" customFormat="1">
      <c r="A128" s="39"/>
      <c r="B128" s="40"/>
      <c r="C128" s="41"/>
      <c r="D128" s="240" t="s">
        <v>139</v>
      </c>
      <c r="E128" s="41"/>
      <c r="F128" s="241" t="s">
        <v>170</v>
      </c>
      <c r="G128" s="41"/>
      <c r="H128" s="41"/>
      <c r="I128" s="147"/>
      <c r="J128" s="41"/>
      <c r="K128" s="41"/>
      <c r="L128" s="45"/>
      <c r="M128" s="242"/>
      <c r="N128" s="243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139</v>
      </c>
      <c r="AU128" s="17" t="s">
        <v>87</v>
      </c>
    </row>
    <row r="129" s="15" customFormat="1">
      <c r="A129" s="15"/>
      <c r="B129" s="267"/>
      <c r="C129" s="268"/>
      <c r="D129" s="240" t="s">
        <v>143</v>
      </c>
      <c r="E129" s="269" t="s">
        <v>38</v>
      </c>
      <c r="F129" s="270" t="s">
        <v>213</v>
      </c>
      <c r="G129" s="268"/>
      <c r="H129" s="269" t="s">
        <v>38</v>
      </c>
      <c r="I129" s="271"/>
      <c r="J129" s="268"/>
      <c r="K129" s="268"/>
      <c r="L129" s="272"/>
      <c r="M129" s="273"/>
      <c r="N129" s="274"/>
      <c r="O129" s="274"/>
      <c r="P129" s="274"/>
      <c r="Q129" s="274"/>
      <c r="R129" s="274"/>
      <c r="S129" s="274"/>
      <c r="T129" s="27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6" t="s">
        <v>143</v>
      </c>
      <c r="AU129" s="276" t="s">
        <v>87</v>
      </c>
      <c r="AV129" s="15" t="s">
        <v>85</v>
      </c>
      <c r="AW129" s="15" t="s">
        <v>40</v>
      </c>
      <c r="AX129" s="15" t="s">
        <v>78</v>
      </c>
      <c r="AY129" s="276" t="s">
        <v>129</v>
      </c>
    </row>
    <row r="130" s="13" customFormat="1">
      <c r="A130" s="13"/>
      <c r="B130" s="245"/>
      <c r="C130" s="246"/>
      <c r="D130" s="240" t="s">
        <v>143</v>
      </c>
      <c r="E130" s="247" t="s">
        <v>38</v>
      </c>
      <c r="F130" s="248" t="s">
        <v>214</v>
      </c>
      <c r="G130" s="246"/>
      <c r="H130" s="249">
        <v>0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143</v>
      </c>
      <c r="AU130" s="255" t="s">
        <v>87</v>
      </c>
      <c r="AV130" s="13" t="s">
        <v>87</v>
      </c>
      <c r="AW130" s="13" t="s">
        <v>40</v>
      </c>
      <c r="AX130" s="13" t="s">
        <v>78</v>
      </c>
      <c r="AY130" s="255" t="s">
        <v>129</v>
      </c>
    </row>
    <row r="131" s="13" customFormat="1">
      <c r="A131" s="13"/>
      <c r="B131" s="245"/>
      <c r="C131" s="246"/>
      <c r="D131" s="240" t="s">
        <v>143</v>
      </c>
      <c r="E131" s="247" t="s">
        <v>38</v>
      </c>
      <c r="F131" s="248" t="s">
        <v>215</v>
      </c>
      <c r="G131" s="246"/>
      <c r="H131" s="249">
        <v>1594.7650000000001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143</v>
      </c>
      <c r="AU131" s="255" t="s">
        <v>87</v>
      </c>
      <c r="AV131" s="13" t="s">
        <v>87</v>
      </c>
      <c r="AW131" s="13" t="s">
        <v>40</v>
      </c>
      <c r="AX131" s="13" t="s">
        <v>78</v>
      </c>
      <c r="AY131" s="255" t="s">
        <v>129</v>
      </c>
    </row>
    <row r="132" s="13" customFormat="1">
      <c r="A132" s="13"/>
      <c r="B132" s="245"/>
      <c r="C132" s="246"/>
      <c r="D132" s="240" t="s">
        <v>143</v>
      </c>
      <c r="E132" s="247" t="s">
        <v>38</v>
      </c>
      <c r="F132" s="248" t="s">
        <v>216</v>
      </c>
      <c r="G132" s="246"/>
      <c r="H132" s="249">
        <v>1619.9369999999999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143</v>
      </c>
      <c r="AU132" s="255" t="s">
        <v>87</v>
      </c>
      <c r="AV132" s="13" t="s">
        <v>87</v>
      </c>
      <c r="AW132" s="13" t="s">
        <v>40</v>
      </c>
      <c r="AX132" s="13" t="s">
        <v>78</v>
      </c>
      <c r="AY132" s="255" t="s">
        <v>129</v>
      </c>
    </row>
    <row r="133" s="15" customFormat="1">
      <c r="A133" s="15"/>
      <c r="B133" s="267"/>
      <c r="C133" s="268"/>
      <c r="D133" s="240" t="s">
        <v>143</v>
      </c>
      <c r="E133" s="269" t="s">
        <v>38</v>
      </c>
      <c r="F133" s="270" t="s">
        <v>217</v>
      </c>
      <c r="G133" s="268"/>
      <c r="H133" s="269" t="s">
        <v>38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6" t="s">
        <v>143</v>
      </c>
      <c r="AU133" s="276" t="s">
        <v>87</v>
      </c>
      <c r="AV133" s="15" t="s">
        <v>85</v>
      </c>
      <c r="AW133" s="15" t="s">
        <v>40</v>
      </c>
      <c r="AX133" s="15" t="s">
        <v>78</v>
      </c>
      <c r="AY133" s="276" t="s">
        <v>129</v>
      </c>
    </row>
    <row r="134" s="15" customFormat="1">
      <c r="A134" s="15"/>
      <c r="B134" s="267"/>
      <c r="C134" s="268"/>
      <c r="D134" s="240" t="s">
        <v>143</v>
      </c>
      <c r="E134" s="269" t="s">
        <v>38</v>
      </c>
      <c r="F134" s="270" t="s">
        <v>218</v>
      </c>
      <c r="G134" s="268"/>
      <c r="H134" s="269" t="s">
        <v>38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143</v>
      </c>
      <c r="AU134" s="276" t="s">
        <v>87</v>
      </c>
      <c r="AV134" s="15" t="s">
        <v>85</v>
      </c>
      <c r="AW134" s="15" t="s">
        <v>40</v>
      </c>
      <c r="AX134" s="15" t="s">
        <v>78</v>
      </c>
      <c r="AY134" s="276" t="s">
        <v>129</v>
      </c>
    </row>
    <row r="135" s="14" customFormat="1">
      <c r="A135" s="14"/>
      <c r="B135" s="256"/>
      <c r="C135" s="257"/>
      <c r="D135" s="240" t="s">
        <v>143</v>
      </c>
      <c r="E135" s="258" t="s">
        <v>38</v>
      </c>
      <c r="F135" s="259" t="s">
        <v>160</v>
      </c>
      <c r="G135" s="257"/>
      <c r="H135" s="260">
        <v>3214.7020000000002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143</v>
      </c>
      <c r="AU135" s="266" t="s">
        <v>87</v>
      </c>
      <c r="AV135" s="14" t="s">
        <v>137</v>
      </c>
      <c r="AW135" s="14" t="s">
        <v>40</v>
      </c>
      <c r="AX135" s="14" t="s">
        <v>85</v>
      </c>
      <c r="AY135" s="266" t="s">
        <v>129</v>
      </c>
    </row>
    <row r="136" s="2" customFormat="1" ht="21.75" customHeight="1">
      <c r="A136" s="39"/>
      <c r="B136" s="40"/>
      <c r="C136" s="277" t="s">
        <v>161</v>
      </c>
      <c r="D136" s="277" t="s">
        <v>168</v>
      </c>
      <c r="E136" s="278" t="s">
        <v>175</v>
      </c>
      <c r="F136" s="279" t="s">
        <v>176</v>
      </c>
      <c r="G136" s="280" t="s">
        <v>171</v>
      </c>
      <c r="H136" s="281">
        <v>1377.73</v>
      </c>
      <c r="I136" s="282"/>
      <c r="J136" s="283">
        <f>ROUND(I136*H136,2)</f>
        <v>0</v>
      </c>
      <c r="K136" s="279" t="s">
        <v>136</v>
      </c>
      <c r="L136" s="284"/>
      <c r="M136" s="285" t="s">
        <v>38</v>
      </c>
      <c r="N136" s="286" t="s">
        <v>49</v>
      </c>
      <c r="O136" s="85"/>
      <c r="P136" s="236">
        <f>O136*H136</f>
        <v>0</v>
      </c>
      <c r="Q136" s="236">
        <v>0.001</v>
      </c>
      <c r="R136" s="236">
        <f>Q136*H136</f>
        <v>1.3777300000000001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172</v>
      </c>
      <c r="AT136" s="238" t="s">
        <v>168</v>
      </c>
      <c r="AU136" s="238" t="s">
        <v>87</v>
      </c>
      <c r="AY136" s="17" t="s">
        <v>129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85</v>
      </c>
      <c r="BK136" s="239">
        <f>ROUND(I136*H136,2)</f>
        <v>0</v>
      </c>
      <c r="BL136" s="17" t="s">
        <v>137</v>
      </c>
      <c r="BM136" s="238" t="s">
        <v>219</v>
      </c>
    </row>
    <row r="137" s="2" customFormat="1">
      <c r="A137" s="39"/>
      <c r="B137" s="40"/>
      <c r="C137" s="41"/>
      <c r="D137" s="240" t="s">
        <v>139</v>
      </c>
      <c r="E137" s="41"/>
      <c r="F137" s="241" t="s">
        <v>176</v>
      </c>
      <c r="G137" s="41"/>
      <c r="H137" s="41"/>
      <c r="I137" s="147"/>
      <c r="J137" s="41"/>
      <c r="K137" s="41"/>
      <c r="L137" s="45"/>
      <c r="M137" s="242"/>
      <c r="N137" s="243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139</v>
      </c>
      <c r="AU137" s="17" t="s">
        <v>87</v>
      </c>
    </row>
    <row r="138" s="15" customFormat="1">
      <c r="A138" s="15"/>
      <c r="B138" s="267"/>
      <c r="C138" s="268"/>
      <c r="D138" s="240" t="s">
        <v>143</v>
      </c>
      <c r="E138" s="269" t="s">
        <v>38</v>
      </c>
      <c r="F138" s="270" t="s">
        <v>220</v>
      </c>
      <c r="G138" s="268"/>
      <c r="H138" s="269" t="s">
        <v>38</v>
      </c>
      <c r="I138" s="271"/>
      <c r="J138" s="268"/>
      <c r="K138" s="268"/>
      <c r="L138" s="272"/>
      <c r="M138" s="273"/>
      <c r="N138" s="274"/>
      <c r="O138" s="274"/>
      <c r="P138" s="274"/>
      <c r="Q138" s="274"/>
      <c r="R138" s="274"/>
      <c r="S138" s="274"/>
      <c r="T138" s="27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6" t="s">
        <v>143</v>
      </c>
      <c r="AU138" s="276" t="s">
        <v>87</v>
      </c>
      <c r="AV138" s="15" t="s">
        <v>85</v>
      </c>
      <c r="AW138" s="15" t="s">
        <v>40</v>
      </c>
      <c r="AX138" s="15" t="s">
        <v>78</v>
      </c>
      <c r="AY138" s="276" t="s">
        <v>129</v>
      </c>
    </row>
    <row r="139" s="15" customFormat="1">
      <c r="A139" s="15"/>
      <c r="B139" s="267"/>
      <c r="C139" s="268"/>
      <c r="D139" s="240" t="s">
        <v>143</v>
      </c>
      <c r="E139" s="269" t="s">
        <v>38</v>
      </c>
      <c r="F139" s="270" t="s">
        <v>221</v>
      </c>
      <c r="G139" s="268"/>
      <c r="H139" s="269" t="s">
        <v>38</v>
      </c>
      <c r="I139" s="271"/>
      <c r="J139" s="268"/>
      <c r="K139" s="268"/>
      <c r="L139" s="272"/>
      <c r="M139" s="273"/>
      <c r="N139" s="274"/>
      <c r="O139" s="274"/>
      <c r="P139" s="274"/>
      <c r="Q139" s="274"/>
      <c r="R139" s="274"/>
      <c r="S139" s="274"/>
      <c r="T139" s="27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6" t="s">
        <v>143</v>
      </c>
      <c r="AU139" s="276" t="s">
        <v>87</v>
      </c>
      <c r="AV139" s="15" t="s">
        <v>85</v>
      </c>
      <c r="AW139" s="15" t="s">
        <v>40</v>
      </c>
      <c r="AX139" s="15" t="s">
        <v>78</v>
      </c>
      <c r="AY139" s="276" t="s">
        <v>129</v>
      </c>
    </row>
    <row r="140" s="13" customFormat="1">
      <c r="A140" s="13"/>
      <c r="B140" s="245"/>
      <c r="C140" s="246"/>
      <c r="D140" s="240" t="s">
        <v>143</v>
      </c>
      <c r="E140" s="247" t="s">
        <v>38</v>
      </c>
      <c r="F140" s="248" t="s">
        <v>222</v>
      </c>
      <c r="G140" s="246"/>
      <c r="H140" s="249">
        <v>683.471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143</v>
      </c>
      <c r="AU140" s="255" t="s">
        <v>87</v>
      </c>
      <c r="AV140" s="13" t="s">
        <v>87</v>
      </c>
      <c r="AW140" s="13" t="s">
        <v>40</v>
      </c>
      <c r="AX140" s="13" t="s">
        <v>78</v>
      </c>
      <c r="AY140" s="255" t="s">
        <v>129</v>
      </c>
    </row>
    <row r="141" s="13" customFormat="1">
      <c r="A141" s="13"/>
      <c r="B141" s="245"/>
      <c r="C141" s="246"/>
      <c r="D141" s="240" t="s">
        <v>143</v>
      </c>
      <c r="E141" s="247" t="s">
        <v>38</v>
      </c>
      <c r="F141" s="248" t="s">
        <v>223</v>
      </c>
      <c r="G141" s="246"/>
      <c r="H141" s="249">
        <v>694.25900000000001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143</v>
      </c>
      <c r="AU141" s="255" t="s">
        <v>87</v>
      </c>
      <c r="AV141" s="13" t="s">
        <v>87</v>
      </c>
      <c r="AW141" s="13" t="s">
        <v>40</v>
      </c>
      <c r="AX141" s="13" t="s">
        <v>78</v>
      </c>
      <c r="AY141" s="255" t="s">
        <v>129</v>
      </c>
    </row>
    <row r="142" s="15" customFormat="1">
      <c r="A142" s="15"/>
      <c r="B142" s="267"/>
      <c r="C142" s="268"/>
      <c r="D142" s="240" t="s">
        <v>143</v>
      </c>
      <c r="E142" s="269" t="s">
        <v>38</v>
      </c>
      <c r="F142" s="270" t="s">
        <v>217</v>
      </c>
      <c r="G142" s="268"/>
      <c r="H142" s="269" t="s">
        <v>38</v>
      </c>
      <c r="I142" s="271"/>
      <c r="J142" s="268"/>
      <c r="K142" s="268"/>
      <c r="L142" s="272"/>
      <c r="M142" s="273"/>
      <c r="N142" s="274"/>
      <c r="O142" s="274"/>
      <c r="P142" s="274"/>
      <c r="Q142" s="274"/>
      <c r="R142" s="274"/>
      <c r="S142" s="274"/>
      <c r="T142" s="27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6" t="s">
        <v>143</v>
      </c>
      <c r="AU142" s="276" t="s">
        <v>87</v>
      </c>
      <c r="AV142" s="15" t="s">
        <v>85</v>
      </c>
      <c r="AW142" s="15" t="s">
        <v>40</v>
      </c>
      <c r="AX142" s="15" t="s">
        <v>78</v>
      </c>
      <c r="AY142" s="276" t="s">
        <v>129</v>
      </c>
    </row>
    <row r="143" s="15" customFormat="1">
      <c r="A143" s="15"/>
      <c r="B143" s="267"/>
      <c r="C143" s="268"/>
      <c r="D143" s="240" t="s">
        <v>143</v>
      </c>
      <c r="E143" s="269" t="s">
        <v>38</v>
      </c>
      <c r="F143" s="270" t="s">
        <v>224</v>
      </c>
      <c r="G143" s="268"/>
      <c r="H143" s="269" t="s">
        <v>38</v>
      </c>
      <c r="I143" s="271"/>
      <c r="J143" s="268"/>
      <c r="K143" s="268"/>
      <c r="L143" s="272"/>
      <c r="M143" s="273"/>
      <c r="N143" s="274"/>
      <c r="O143" s="274"/>
      <c r="P143" s="274"/>
      <c r="Q143" s="274"/>
      <c r="R143" s="274"/>
      <c r="S143" s="274"/>
      <c r="T143" s="27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6" t="s">
        <v>143</v>
      </c>
      <c r="AU143" s="276" t="s">
        <v>87</v>
      </c>
      <c r="AV143" s="15" t="s">
        <v>85</v>
      </c>
      <c r="AW143" s="15" t="s">
        <v>40</v>
      </c>
      <c r="AX143" s="15" t="s">
        <v>78</v>
      </c>
      <c r="AY143" s="276" t="s">
        <v>129</v>
      </c>
    </row>
    <row r="144" s="14" customFormat="1">
      <c r="A144" s="14"/>
      <c r="B144" s="256"/>
      <c r="C144" s="257"/>
      <c r="D144" s="240" t="s">
        <v>143</v>
      </c>
      <c r="E144" s="258" t="s">
        <v>38</v>
      </c>
      <c r="F144" s="259" t="s">
        <v>160</v>
      </c>
      <c r="G144" s="257"/>
      <c r="H144" s="260">
        <v>1377.73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143</v>
      </c>
      <c r="AU144" s="266" t="s">
        <v>87</v>
      </c>
      <c r="AV144" s="14" t="s">
        <v>137</v>
      </c>
      <c r="AW144" s="14" t="s">
        <v>40</v>
      </c>
      <c r="AX144" s="14" t="s">
        <v>85</v>
      </c>
      <c r="AY144" s="266" t="s">
        <v>129</v>
      </c>
    </row>
    <row r="145" s="2" customFormat="1" ht="21.75" customHeight="1">
      <c r="A145" s="39"/>
      <c r="B145" s="40"/>
      <c r="C145" s="227" t="s">
        <v>137</v>
      </c>
      <c r="D145" s="227" t="s">
        <v>132</v>
      </c>
      <c r="E145" s="228" t="s">
        <v>225</v>
      </c>
      <c r="F145" s="229" t="s">
        <v>226</v>
      </c>
      <c r="G145" s="230" t="s">
        <v>147</v>
      </c>
      <c r="H145" s="231">
        <v>911.29399999999998</v>
      </c>
      <c r="I145" s="232"/>
      <c r="J145" s="233">
        <f>ROUND(I145*H145,2)</f>
        <v>0</v>
      </c>
      <c r="K145" s="229" t="s">
        <v>136</v>
      </c>
      <c r="L145" s="45"/>
      <c r="M145" s="234" t="s">
        <v>38</v>
      </c>
      <c r="N145" s="235" t="s">
        <v>49</v>
      </c>
      <c r="O145" s="85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137</v>
      </c>
      <c r="AT145" s="238" t="s">
        <v>132</v>
      </c>
      <c r="AU145" s="238" t="s">
        <v>87</v>
      </c>
      <c r="AY145" s="17" t="s">
        <v>129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85</v>
      </c>
      <c r="BK145" s="239">
        <f>ROUND(I145*H145,2)</f>
        <v>0</v>
      </c>
      <c r="BL145" s="17" t="s">
        <v>137</v>
      </c>
      <c r="BM145" s="238" t="s">
        <v>227</v>
      </c>
    </row>
    <row r="146" s="2" customFormat="1">
      <c r="A146" s="39"/>
      <c r="B146" s="40"/>
      <c r="C146" s="41"/>
      <c r="D146" s="240" t="s">
        <v>139</v>
      </c>
      <c r="E146" s="41"/>
      <c r="F146" s="241" t="s">
        <v>228</v>
      </c>
      <c r="G146" s="41"/>
      <c r="H146" s="41"/>
      <c r="I146" s="147"/>
      <c r="J146" s="41"/>
      <c r="K146" s="41"/>
      <c r="L146" s="45"/>
      <c r="M146" s="242"/>
      <c r="N146" s="24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139</v>
      </c>
      <c r="AU146" s="17" t="s">
        <v>87</v>
      </c>
    </row>
    <row r="147" s="2" customFormat="1">
      <c r="A147" s="39"/>
      <c r="B147" s="40"/>
      <c r="C147" s="41"/>
      <c r="D147" s="240" t="s">
        <v>141</v>
      </c>
      <c r="E147" s="41"/>
      <c r="F147" s="244" t="s">
        <v>142</v>
      </c>
      <c r="G147" s="41"/>
      <c r="H147" s="41"/>
      <c r="I147" s="147"/>
      <c r="J147" s="41"/>
      <c r="K147" s="41"/>
      <c r="L147" s="45"/>
      <c r="M147" s="242"/>
      <c r="N147" s="243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7" t="s">
        <v>141</v>
      </c>
      <c r="AU147" s="17" t="s">
        <v>87</v>
      </c>
    </row>
    <row r="148" s="13" customFormat="1">
      <c r="A148" s="13"/>
      <c r="B148" s="245"/>
      <c r="C148" s="246"/>
      <c r="D148" s="240" t="s">
        <v>143</v>
      </c>
      <c r="E148" s="247" t="s">
        <v>179</v>
      </c>
      <c r="F148" s="248" t="s">
        <v>229</v>
      </c>
      <c r="G148" s="246"/>
      <c r="H148" s="249">
        <v>911.29399999999998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143</v>
      </c>
      <c r="AU148" s="255" t="s">
        <v>87</v>
      </c>
      <c r="AV148" s="13" t="s">
        <v>87</v>
      </c>
      <c r="AW148" s="13" t="s">
        <v>40</v>
      </c>
      <c r="AX148" s="13" t="s">
        <v>78</v>
      </c>
      <c r="AY148" s="255" t="s">
        <v>129</v>
      </c>
    </row>
    <row r="149" s="14" customFormat="1">
      <c r="A149" s="14"/>
      <c r="B149" s="256"/>
      <c r="C149" s="257"/>
      <c r="D149" s="240" t="s">
        <v>143</v>
      </c>
      <c r="E149" s="258" t="s">
        <v>38</v>
      </c>
      <c r="F149" s="259" t="s">
        <v>160</v>
      </c>
      <c r="G149" s="257"/>
      <c r="H149" s="260">
        <v>911.29399999999998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6" t="s">
        <v>143</v>
      </c>
      <c r="AU149" s="266" t="s">
        <v>87</v>
      </c>
      <c r="AV149" s="14" t="s">
        <v>137</v>
      </c>
      <c r="AW149" s="14" t="s">
        <v>40</v>
      </c>
      <c r="AX149" s="14" t="s">
        <v>85</v>
      </c>
      <c r="AY149" s="266" t="s">
        <v>129</v>
      </c>
    </row>
    <row r="150" s="2" customFormat="1" ht="21.75" customHeight="1">
      <c r="A150" s="39"/>
      <c r="B150" s="40"/>
      <c r="C150" s="227" t="s">
        <v>130</v>
      </c>
      <c r="D150" s="227" t="s">
        <v>132</v>
      </c>
      <c r="E150" s="228" t="s">
        <v>145</v>
      </c>
      <c r="F150" s="229" t="s">
        <v>146</v>
      </c>
      <c r="G150" s="230" t="s">
        <v>147</v>
      </c>
      <c r="H150" s="231">
        <v>642.83199999999999</v>
      </c>
      <c r="I150" s="232"/>
      <c r="J150" s="233">
        <f>ROUND(I150*H150,2)</f>
        <v>0</v>
      </c>
      <c r="K150" s="229" t="s">
        <v>136</v>
      </c>
      <c r="L150" s="45"/>
      <c r="M150" s="234" t="s">
        <v>38</v>
      </c>
      <c r="N150" s="235" t="s">
        <v>49</v>
      </c>
      <c r="O150" s="85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137</v>
      </c>
      <c r="AT150" s="238" t="s">
        <v>132</v>
      </c>
      <c r="AU150" s="238" t="s">
        <v>87</v>
      </c>
      <c r="AY150" s="17" t="s">
        <v>129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85</v>
      </c>
      <c r="BK150" s="239">
        <f>ROUND(I150*H150,2)</f>
        <v>0</v>
      </c>
      <c r="BL150" s="17" t="s">
        <v>137</v>
      </c>
      <c r="BM150" s="238" t="s">
        <v>230</v>
      </c>
    </row>
    <row r="151" s="2" customFormat="1">
      <c r="A151" s="39"/>
      <c r="B151" s="40"/>
      <c r="C151" s="41"/>
      <c r="D151" s="240" t="s">
        <v>139</v>
      </c>
      <c r="E151" s="41"/>
      <c r="F151" s="241" t="s">
        <v>149</v>
      </c>
      <c r="G151" s="41"/>
      <c r="H151" s="41"/>
      <c r="I151" s="147"/>
      <c r="J151" s="41"/>
      <c r="K151" s="41"/>
      <c r="L151" s="45"/>
      <c r="M151" s="242"/>
      <c r="N151" s="24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139</v>
      </c>
      <c r="AU151" s="17" t="s">
        <v>87</v>
      </c>
    </row>
    <row r="152" s="2" customFormat="1">
      <c r="A152" s="39"/>
      <c r="B152" s="40"/>
      <c r="C152" s="41"/>
      <c r="D152" s="240" t="s">
        <v>141</v>
      </c>
      <c r="E152" s="41"/>
      <c r="F152" s="244" t="s">
        <v>142</v>
      </c>
      <c r="G152" s="41"/>
      <c r="H152" s="41"/>
      <c r="I152" s="147"/>
      <c r="J152" s="41"/>
      <c r="K152" s="41"/>
      <c r="L152" s="45"/>
      <c r="M152" s="242"/>
      <c r="N152" s="243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141</v>
      </c>
      <c r="AU152" s="17" t="s">
        <v>87</v>
      </c>
    </row>
    <row r="153" s="13" customFormat="1">
      <c r="A153" s="13"/>
      <c r="B153" s="245"/>
      <c r="C153" s="246"/>
      <c r="D153" s="240" t="s">
        <v>143</v>
      </c>
      <c r="E153" s="247" t="s">
        <v>182</v>
      </c>
      <c r="F153" s="248" t="s">
        <v>231</v>
      </c>
      <c r="G153" s="246"/>
      <c r="H153" s="249">
        <v>642.83199999999999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143</v>
      </c>
      <c r="AU153" s="255" t="s">
        <v>87</v>
      </c>
      <c r="AV153" s="13" t="s">
        <v>87</v>
      </c>
      <c r="AW153" s="13" t="s">
        <v>40</v>
      </c>
      <c r="AX153" s="13" t="s">
        <v>78</v>
      </c>
      <c r="AY153" s="255" t="s">
        <v>129</v>
      </c>
    </row>
    <row r="154" s="14" customFormat="1">
      <c r="A154" s="14"/>
      <c r="B154" s="256"/>
      <c r="C154" s="257"/>
      <c r="D154" s="240" t="s">
        <v>143</v>
      </c>
      <c r="E154" s="258" t="s">
        <v>38</v>
      </c>
      <c r="F154" s="259" t="s">
        <v>160</v>
      </c>
      <c r="G154" s="257"/>
      <c r="H154" s="260">
        <v>642.83199999999999</v>
      </c>
      <c r="I154" s="261"/>
      <c r="J154" s="257"/>
      <c r="K154" s="257"/>
      <c r="L154" s="262"/>
      <c r="M154" s="291"/>
      <c r="N154" s="292"/>
      <c r="O154" s="292"/>
      <c r="P154" s="292"/>
      <c r="Q154" s="292"/>
      <c r="R154" s="292"/>
      <c r="S154" s="292"/>
      <c r="T154" s="29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143</v>
      </c>
      <c r="AU154" s="266" t="s">
        <v>87</v>
      </c>
      <c r="AV154" s="14" t="s">
        <v>137</v>
      </c>
      <c r="AW154" s="14" t="s">
        <v>40</v>
      </c>
      <c r="AX154" s="14" t="s">
        <v>85</v>
      </c>
      <c r="AY154" s="266" t="s">
        <v>129</v>
      </c>
    </row>
    <row r="155" s="2" customFormat="1" ht="6.96" customHeight="1">
      <c r="A155" s="39"/>
      <c r="B155" s="60"/>
      <c r="C155" s="61"/>
      <c r="D155" s="61"/>
      <c r="E155" s="61"/>
      <c r="F155" s="61"/>
      <c r="G155" s="61"/>
      <c r="H155" s="61"/>
      <c r="I155" s="176"/>
      <c r="J155" s="61"/>
      <c r="K155" s="61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JaIe/DzB7y+E6ar5K32d5e7LDWx+Vd8IjzhJdBjqrAZsfinS0s9nvC3grJs0CRf9gGcLu0zgivPAoU3x3SKSNw==" hashValue="VyeWsq0GZn22y1iaVkX5qtj8SHA141Lnf3URhImZACxMFy0S9CA+4CGwYSX8ZqahrK2U14VPgW8wandDCNa05w==" algorithmName="SHA-512" password="CC35"/>
  <autoFilter ref="C86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  <c r="AZ2" s="290" t="s">
        <v>232</v>
      </c>
      <c r="BA2" s="290" t="s">
        <v>180</v>
      </c>
      <c r="BB2" s="290" t="s">
        <v>147</v>
      </c>
      <c r="BC2" s="290" t="s">
        <v>233</v>
      </c>
      <c r="BD2" s="290" t="s">
        <v>87</v>
      </c>
    </row>
    <row r="3" hidden="1" s="1" customFormat="1" ht="6.96" customHeight="1">
      <c r="B3" s="140"/>
      <c r="C3" s="141"/>
      <c r="D3" s="141"/>
      <c r="E3" s="141"/>
      <c r="F3" s="141"/>
      <c r="G3" s="141"/>
      <c r="H3" s="141"/>
      <c r="I3" s="142"/>
      <c r="J3" s="141"/>
      <c r="K3" s="141"/>
      <c r="L3" s="20"/>
      <c r="AT3" s="17" t="s">
        <v>87</v>
      </c>
    </row>
    <row r="4" hidden="1" s="1" customFormat="1" ht="24.96" customHeight="1">
      <c r="B4" s="20"/>
      <c r="D4" s="143" t="s">
        <v>103</v>
      </c>
      <c r="I4" s="139"/>
      <c r="L4" s="20"/>
      <c r="M4" s="144" t="s">
        <v>10</v>
      </c>
      <c r="AT4" s="17" t="s">
        <v>4</v>
      </c>
    </row>
    <row r="5" hidden="1" s="1" customFormat="1" ht="6.96" customHeight="1">
      <c r="B5" s="20"/>
      <c r="I5" s="139"/>
      <c r="L5" s="20"/>
    </row>
    <row r="6" hidden="1" s="1" customFormat="1" ht="12" customHeight="1">
      <c r="B6" s="20"/>
      <c r="D6" s="145" t="s">
        <v>16</v>
      </c>
      <c r="I6" s="139"/>
      <c r="L6" s="20"/>
    </row>
    <row r="7" hidden="1" s="1" customFormat="1" ht="16.5" customHeight="1">
      <c r="B7" s="20"/>
      <c r="E7" s="146" t="str">
        <f>'Rekapitulace zakázky'!K6</f>
        <v>Mechanické a chemické hubení nežádoucí vegetace u ST 2020</v>
      </c>
      <c r="F7" s="145"/>
      <c r="G7" s="145"/>
      <c r="H7" s="145"/>
      <c r="I7" s="139"/>
      <c r="L7" s="20"/>
    </row>
    <row r="8" hidden="1" s="1" customFormat="1" ht="12" customHeight="1">
      <c r="B8" s="20"/>
      <c r="D8" s="145" t="s">
        <v>104</v>
      </c>
      <c r="I8" s="139"/>
      <c r="L8" s="20"/>
    </row>
    <row r="9" hidden="1" s="2" customFormat="1" ht="16.5" customHeight="1">
      <c r="A9" s="39"/>
      <c r="B9" s="45"/>
      <c r="C9" s="39"/>
      <c r="D9" s="39"/>
      <c r="E9" s="146" t="s">
        <v>234</v>
      </c>
      <c r="F9" s="39"/>
      <c r="G9" s="39"/>
      <c r="H9" s="39"/>
      <c r="I9" s="147"/>
      <c r="J9" s="39"/>
      <c r="K9" s="39"/>
      <c r="L9" s="14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 ht="12" customHeight="1">
      <c r="A10" s="39"/>
      <c r="B10" s="45"/>
      <c r="C10" s="39"/>
      <c r="D10" s="145" t="s">
        <v>106</v>
      </c>
      <c r="E10" s="39"/>
      <c r="F10" s="39"/>
      <c r="G10" s="39"/>
      <c r="H10" s="39"/>
      <c r="I10" s="147"/>
      <c r="J10" s="39"/>
      <c r="K10" s="39"/>
      <c r="L10" s="14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6.5" customHeight="1">
      <c r="A11" s="39"/>
      <c r="B11" s="45"/>
      <c r="C11" s="39"/>
      <c r="D11" s="39"/>
      <c r="E11" s="149" t="s">
        <v>235</v>
      </c>
      <c r="F11" s="39"/>
      <c r="G11" s="39"/>
      <c r="H11" s="39"/>
      <c r="I11" s="147"/>
      <c r="J11" s="39"/>
      <c r="K11" s="39"/>
      <c r="L11" s="14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>
      <c r="A12" s="39"/>
      <c r="B12" s="45"/>
      <c r="C12" s="39"/>
      <c r="D12" s="39"/>
      <c r="E12" s="39"/>
      <c r="F12" s="39"/>
      <c r="G12" s="39"/>
      <c r="H12" s="39"/>
      <c r="I12" s="147"/>
      <c r="J12" s="39"/>
      <c r="K12" s="39"/>
      <c r="L12" s="14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2" customHeight="1">
      <c r="A13" s="39"/>
      <c r="B13" s="45"/>
      <c r="C13" s="39"/>
      <c r="D13" s="145" t="s">
        <v>18</v>
      </c>
      <c r="E13" s="39"/>
      <c r="F13" s="134" t="s">
        <v>38</v>
      </c>
      <c r="G13" s="39"/>
      <c r="H13" s="39"/>
      <c r="I13" s="150" t="s">
        <v>20</v>
      </c>
      <c r="J13" s="134" t="s">
        <v>38</v>
      </c>
      <c r="K13" s="39"/>
      <c r="L13" s="14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5" t="s">
        <v>22</v>
      </c>
      <c r="E14" s="39"/>
      <c r="F14" s="134" t="s">
        <v>23</v>
      </c>
      <c r="G14" s="39"/>
      <c r="H14" s="39"/>
      <c r="I14" s="150" t="s">
        <v>24</v>
      </c>
      <c r="J14" s="151" t="str">
        <f>'Rekapitulace zakázky'!AN8</f>
        <v>19. 2. 2020</v>
      </c>
      <c r="K14" s="39"/>
      <c r="L14" s="14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47"/>
      <c r="J15" s="39"/>
      <c r="K15" s="39"/>
      <c r="L15" s="14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12" customHeight="1">
      <c r="A16" s="39"/>
      <c r="B16" s="45"/>
      <c r="C16" s="39"/>
      <c r="D16" s="145" t="s">
        <v>30</v>
      </c>
      <c r="E16" s="39"/>
      <c r="F16" s="39"/>
      <c r="G16" s="39"/>
      <c r="H16" s="39"/>
      <c r="I16" s="150" t="s">
        <v>31</v>
      </c>
      <c r="J16" s="134" t="s">
        <v>32</v>
      </c>
      <c r="K16" s="39"/>
      <c r="L16" s="14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8" customHeight="1">
      <c r="A17" s="39"/>
      <c r="B17" s="45"/>
      <c r="C17" s="39"/>
      <c r="D17" s="39"/>
      <c r="E17" s="134" t="s">
        <v>33</v>
      </c>
      <c r="F17" s="39"/>
      <c r="G17" s="39"/>
      <c r="H17" s="39"/>
      <c r="I17" s="150" t="s">
        <v>34</v>
      </c>
      <c r="J17" s="134" t="s">
        <v>32</v>
      </c>
      <c r="K17" s="39"/>
      <c r="L17" s="14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47"/>
      <c r="J18" s="39"/>
      <c r="K18" s="39"/>
      <c r="L18" s="14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12" customHeight="1">
      <c r="A19" s="39"/>
      <c r="B19" s="45"/>
      <c r="C19" s="39"/>
      <c r="D19" s="145" t="s">
        <v>35</v>
      </c>
      <c r="E19" s="39"/>
      <c r="F19" s="39"/>
      <c r="G19" s="39"/>
      <c r="H19" s="39"/>
      <c r="I19" s="150" t="s">
        <v>31</v>
      </c>
      <c r="J19" s="33" t="str">
        <f>'Rekapitulace zakázky'!AN13</f>
        <v>Vyplň údaj</v>
      </c>
      <c r="K19" s="39"/>
      <c r="L19" s="14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8" customHeight="1">
      <c r="A20" s="39"/>
      <c r="B20" s="45"/>
      <c r="C20" s="39"/>
      <c r="D20" s="39"/>
      <c r="E20" s="33" t="str">
        <f>'Rekapitulace zakázky'!E14</f>
        <v>Vyplň údaj</v>
      </c>
      <c r="F20" s="134"/>
      <c r="G20" s="134"/>
      <c r="H20" s="134"/>
      <c r="I20" s="150" t="s">
        <v>34</v>
      </c>
      <c r="J20" s="33" t="str">
        <f>'Rekapitulace zakázky'!AN14</f>
        <v>Vyplň údaj</v>
      </c>
      <c r="K20" s="39"/>
      <c r="L20" s="14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47"/>
      <c r="J21" s="39"/>
      <c r="K21" s="39"/>
      <c r="L21" s="14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12" customHeight="1">
      <c r="A22" s="39"/>
      <c r="B22" s="45"/>
      <c r="C22" s="39"/>
      <c r="D22" s="145" t="s">
        <v>37</v>
      </c>
      <c r="E22" s="39"/>
      <c r="F22" s="39"/>
      <c r="G22" s="39"/>
      <c r="H22" s="39"/>
      <c r="I22" s="150" t="s">
        <v>31</v>
      </c>
      <c r="J22" s="134" t="str">
        <f>IF('Rekapitulace zakázky'!AN16="","",'Rekapitulace zakázky'!AN16)</f>
        <v/>
      </c>
      <c r="K22" s="39"/>
      <c r="L22" s="14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8" customHeight="1">
      <c r="A23" s="39"/>
      <c r="B23" s="45"/>
      <c r="C23" s="39"/>
      <c r="D23" s="39"/>
      <c r="E23" s="134" t="str">
        <f>IF('Rekapitulace zakázky'!E17="","",'Rekapitulace zakázky'!E17)</f>
        <v xml:space="preserve"> </v>
      </c>
      <c r="F23" s="39"/>
      <c r="G23" s="39"/>
      <c r="H23" s="39"/>
      <c r="I23" s="150" t="s">
        <v>34</v>
      </c>
      <c r="J23" s="134" t="str">
        <f>IF('Rekapitulace zakázky'!AN17="","",'Rekapitulace zakázky'!AN17)</f>
        <v/>
      </c>
      <c r="K23" s="39"/>
      <c r="L23" s="14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47"/>
      <c r="J24" s="39"/>
      <c r="K24" s="39"/>
      <c r="L24" s="14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12" customHeight="1">
      <c r="A25" s="39"/>
      <c r="B25" s="45"/>
      <c r="C25" s="39"/>
      <c r="D25" s="145" t="s">
        <v>41</v>
      </c>
      <c r="E25" s="39"/>
      <c r="F25" s="39"/>
      <c r="G25" s="39"/>
      <c r="H25" s="39"/>
      <c r="I25" s="150" t="s">
        <v>31</v>
      </c>
      <c r="J25" s="134" t="str">
        <f>IF('Rekapitulace zakázky'!AN19="","",'Rekapitulace zakázky'!AN19)</f>
        <v/>
      </c>
      <c r="K25" s="39"/>
      <c r="L25" s="14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8" customHeight="1">
      <c r="A26" s="39"/>
      <c r="B26" s="45"/>
      <c r="C26" s="39"/>
      <c r="D26" s="39"/>
      <c r="E26" s="134" t="str">
        <f>IF('Rekapitulace zakázky'!E20="","",'Rekapitulace zakázky'!E20)</f>
        <v xml:space="preserve"> </v>
      </c>
      <c r="F26" s="39"/>
      <c r="G26" s="39"/>
      <c r="H26" s="39"/>
      <c r="I26" s="150" t="s">
        <v>34</v>
      </c>
      <c r="J26" s="134" t="str">
        <f>IF('Rekapitulace zakázky'!AN20="","",'Rekapitulace zakázky'!AN20)</f>
        <v/>
      </c>
      <c r="K26" s="39"/>
      <c r="L26" s="14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47"/>
      <c r="J27" s="39"/>
      <c r="K27" s="39"/>
      <c r="L27" s="148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hidden="1" s="2" customFormat="1" ht="12" customHeight="1">
      <c r="A28" s="39"/>
      <c r="B28" s="45"/>
      <c r="C28" s="39"/>
      <c r="D28" s="145" t="s">
        <v>42</v>
      </c>
      <c r="E28" s="39"/>
      <c r="F28" s="39"/>
      <c r="G28" s="39"/>
      <c r="H28" s="39"/>
      <c r="I28" s="147"/>
      <c r="J28" s="39"/>
      <c r="K28" s="39"/>
      <c r="L28" s="14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8" customFormat="1" ht="83.25" customHeight="1">
      <c r="A29" s="152"/>
      <c r="B29" s="153"/>
      <c r="C29" s="152"/>
      <c r="D29" s="152"/>
      <c r="E29" s="154" t="s">
        <v>43</v>
      </c>
      <c r="F29" s="154"/>
      <c r="G29" s="154"/>
      <c r="H29" s="154"/>
      <c r="I29" s="155"/>
      <c r="J29" s="152"/>
      <c r="K29" s="152"/>
      <c r="L29" s="156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47"/>
      <c r="J30" s="39"/>
      <c r="K30" s="39"/>
      <c r="L30" s="14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7"/>
      <c r="E31" s="157"/>
      <c r="F31" s="157"/>
      <c r="G31" s="157"/>
      <c r="H31" s="157"/>
      <c r="I31" s="158"/>
      <c r="J31" s="157"/>
      <c r="K31" s="157"/>
      <c r="L31" s="14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25.44" customHeight="1">
      <c r="A32" s="39"/>
      <c r="B32" s="45"/>
      <c r="C32" s="39"/>
      <c r="D32" s="159" t="s">
        <v>44</v>
      </c>
      <c r="E32" s="39"/>
      <c r="F32" s="39"/>
      <c r="G32" s="39"/>
      <c r="H32" s="39"/>
      <c r="I32" s="147"/>
      <c r="J32" s="160">
        <f>ROUND(J87, 2)</f>
        <v>0</v>
      </c>
      <c r="K32" s="39"/>
      <c r="L32" s="14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6.96" customHeight="1">
      <c r="A33" s="39"/>
      <c r="B33" s="45"/>
      <c r="C33" s="39"/>
      <c r="D33" s="157"/>
      <c r="E33" s="157"/>
      <c r="F33" s="157"/>
      <c r="G33" s="157"/>
      <c r="H33" s="157"/>
      <c r="I33" s="158"/>
      <c r="J33" s="157"/>
      <c r="K33" s="157"/>
      <c r="L33" s="14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39"/>
      <c r="F34" s="161" t="s">
        <v>46</v>
      </c>
      <c r="G34" s="39"/>
      <c r="H34" s="39"/>
      <c r="I34" s="162" t="s">
        <v>45</v>
      </c>
      <c r="J34" s="161" t="s">
        <v>47</v>
      </c>
      <c r="K34" s="39"/>
      <c r="L34" s="14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63" t="s">
        <v>48</v>
      </c>
      <c r="E35" s="145" t="s">
        <v>49</v>
      </c>
      <c r="F35" s="164">
        <f>ROUND((SUM(BE87:BE107)),  2)</f>
        <v>0</v>
      </c>
      <c r="G35" s="39"/>
      <c r="H35" s="39"/>
      <c r="I35" s="165">
        <v>0.20999999999999999</v>
      </c>
      <c r="J35" s="164">
        <f>ROUND(((SUM(BE87:BE107))*I35),  2)</f>
        <v>0</v>
      </c>
      <c r="K35" s="39"/>
      <c r="L35" s="14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5" t="s">
        <v>50</v>
      </c>
      <c r="F36" s="164">
        <f>ROUND((SUM(BF87:BF107)),  2)</f>
        <v>0</v>
      </c>
      <c r="G36" s="39"/>
      <c r="H36" s="39"/>
      <c r="I36" s="165">
        <v>0.14999999999999999</v>
      </c>
      <c r="J36" s="164">
        <f>ROUND(((SUM(BF87:BF107))*I36),  2)</f>
        <v>0</v>
      </c>
      <c r="K36" s="39"/>
      <c r="L36" s="14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5" t="s">
        <v>51</v>
      </c>
      <c r="F37" s="164">
        <f>ROUND((SUM(BG87:BG107)),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14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5" t="s">
        <v>52</v>
      </c>
      <c r="F38" s="164">
        <f>ROUND((SUM(BH87:BH107)),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14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5" t="s">
        <v>53</v>
      </c>
      <c r="F39" s="164">
        <f>ROUND((SUM(BI87:BI107)),  2)</f>
        <v>0</v>
      </c>
      <c r="G39" s="39"/>
      <c r="H39" s="39"/>
      <c r="I39" s="165">
        <v>0</v>
      </c>
      <c r="J39" s="164">
        <f>0</f>
        <v>0</v>
      </c>
      <c r="K39" s="39"/>
      <c r="L39" s="14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7"/>
      <c r="J40" s="39"/>
      <c r="K40" s="39"/>
      <c r="L40" s="14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25.44" customHeight="1">
      <c r="A41" s="39"/>
      <c r="B41" s="45"/>
      <c r="C41" s="166"/>
      <c r="D41" s="167" t="s">
        <v>54</v>
      </c>
      <c r="E41" s="168"/>
      <c r="F41" s="168"/>
      <c r="G41" s="169" t="s">
        <v>55</v>
      </c>
      <c r="H41" s="170" t="s">
        <v>56</v>
      </c>
      <c r="I41" s="171"/>
      <c r="J41" s="172">
        <f>SUM(J32:J39)</f>
        <v>0</v>
      </c>
      <c r="K41" s="173"/>
      <c r="L41" s="148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hidden="1" s="2" customFormat="1" ht="14.4" customHeight="1">
      <c r="A42" s="39"/>
      <c r="B42" s="174"/>
      <c r="C42" s="175"/>
      <c r="D42" s="175"/>
      <c r="E42" s="175"/>
      <c r="F42" s="175"/>
      <c r="G42" s="175"/>
      <c r="H42" s="175"/>
      <c r="I42" s="176"/>
      <c r="J42" s="175"/>
      <c r="K42" s="175"/>
      <c r="L42" s="148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hidden="1"/>
    <row r="44" hidden="1"/>
    <row r="45" hidden="1"/>
    <row r="46" hidden="1" s="2" customFormat="1" ht="6.96" customHeight="1">
      <c r="A46" s="39"/>
      <c r="B46" s="177"/>
      <c r="C46" s="178"/>
      <c r="D46" s="178"/>
      <c r="E46" s="178"/>
      <c r="F46" s="178"/>
      <c r="G46" s="178"/>
      <c r="H46" s="178"/>
      <c r="I46" s="179"/>
      <c r="J46" s="178"/>
      <c r="K46" s="178"/>
      <c r="L46" s="14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3" t="s">
        <v>108</v>
      </c>
      <c r="D47" s="41"/>
      <c r="E47" s="41"/>
      <c r="F47" s="41"/>
      <c r="G47" s="41"/>
      <c r="H47" s="41"/>
      <c r="I47" s="147"/>
      <c r="J47" s="41"/>
      <c r="K47" s="41"/>
      <c r="L47" s="14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147"/>
      <c r="J48" s="41"/>
      <c r="K48" s="41"/>
      <c r="L48" s="14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2" t="s">
        <v>16</v>
      </c>
      <c r="D49" s="41"/>
      <c r="E49" s="41"/>
      <c r="F49" s="41"/>
      <c r="G49" s="41"/>
      <c r="H49" s="41"/>
      <c r="I49" s="147"/>
      <c r="J49" s="41"/>
      <c r="K49" s="41"/>
      <c r="L49" s="14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80" t="str">
        <f>E7</f>
        <v>Mechanické a chemické hubení nežádoucí vegetace u ST 2020</v>
      </c>
      <c r="F50" s="32"/>
      <c r="G50" s="32"/>
      <c r="H50" s="32"/>
      <c r="I50" s="147"/>
      <c r="J50" s="41"/>
      <c r="K50" s="41"/>
      <c r="L50" s="14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1"/>
      <c r="C51" s="32" t="s">
        <v>104</v>
      </c>
      <c r="D51" s="22"/>
      <c r="E51" s="22"/>
      <c r="F51" s="22"/>
      <c r="G51" s="22"/>
      <c r="H51" s="22"/>
      <c r="I51" s="139"/>
      <c r="J51" s="22"/>
      <c r="K51" s="22"/>
      <c r="L51" s="20"/>
    </row>
    <row r="52" hidden="1" s="2" customFormat="1" ht="16.5" customHeight="1">
      <c r="A52" s="39"/>
      <c r="B52" s="40"/>
      <c r="C52" s="41"/>
      <c r="D52" s="41"/>
      <c r="E52" s="180" t="s">
        <v>234</v>
      </c>
      <c r="F52" s="41"/>
      <c r="G52" s="41"/>
      <c r="H52" s="41"/>
      <c r="I52" s="147"/>
      <c r="J52" s="41"/>
      <c r="K52" s="41"/>
      <c r="L52" s="14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2" t="s">
        <v>106</v>
      </c>
      <c r="D53" s="41"/>
      <c r="E53" s="41"/>
      <c r="F53" s="41"/>
      <c r="G53" s="41"/>
      <c r="H53" s="41"/>
      <c r="I53" s="147"/>
      <c r="J53" s="41"/>
      <c r="K53" s="41"/>
      <c r="L53" s="14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Č31 - ZRN</v>
      </c>
      <c r="F54" s="41"/>
      <c r="G54" s="41"/>
      <c r="H54" s="41"/>
      <c r="I54" s="147"/>
      <c r="J54" s="41"/>
      <c r="K54" s="41"/>
      <c r="L54" s="14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147"/>
      <c r="J55" s="41"/>
      <c r="K55" s="41"/>
      <c r="L55" s="14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2" t="s">
        <v>22</v>
      </c>
      <c r="D56" s="41"/>
      <c r="E56" s="41"/>
      <c r="F56" s="27" t="str">
        <f>F14</f>
        <v>obvod OŘ Ústí nad Labem</v>
      </c>
      <c r="G56" s="41"/>
      <c r="H56" s="41"/>
      <c r="I56" s="150" t="s">
        <v>24</v>
      </c>
      <c r="J56" s="73" t="str">
        <f>IF(J14="","",J14)</f>
        <v>19. 2. 2020</v>
      </c>
      <c r="K56" s="41"/>
      <c r="L56" s="14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147"/>
      <c r="J57" s="41"/>
      <c r="K57" s="41"/>
      <c r="L57" s="14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2" t="s">
        <v>30</v>
      </c>
      <c r="D58" s="41"/>
      <c r="E58" s="41"/>
      <c r="F58" s="27" t="str">
        <f>E17</f>
        <v>Správa železnic, OŘ ÚNL</v>
      </c>
      <c r="G58" s="41"/>
      <c r="H58" s="41"/>
      <c r="I58" s="150" t="s">
        <v>37</v>
      </c>
      <c r="J58" s="37" t="str">
        <f>E23</f>
        <v xml:space="preserve"> </v>
      </c>
      <c r="K58" s="41"/>
      <c r="L58" s="14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2" t="s">
        <v>35</v>
      </c>
      <c r="D59" s="41"/>
      <c r="E59" s="41"/>
      <c r="F59" s="27" t="str">
        <f>IF(E20="","",E20)</f>
        <v>Vyplň údaj</v>
      </c>
      <c r="G59" s="41"/>
      <c r="H59" s="41"/>
      <c r="I59" s="150" t="s">
        <v>41</v>
      </c>
      <c r="J59" s="37" t="str">
        <f>E26</f>
        <v xml:space="preserve"> </v>
      </c>
      <c r="K59" s="41"/>
      <c r="L59" s="14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147"/>
      <c r="J60" s="41"/>
      <c r="K60" s="41"/>
      <c r="L60" s="148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81" t="s">
        <v>109</v>
      </c>
      <c r="D61" s="182"/>
      <c r="E61" s="182"/>
      <c r="F61" s="182"/>
      <c r="G61" s="182"/>
      <c r="H61" s="182"/>
      <c r="I61" s="183"/>
      <c r="J61" s="184" t="s">
        <v>110</v>
      </c>
      <c r="K61" s="182"/>
      <c r="L61" s="14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147"/>
      <c r="J62" s="41"/>
      <c r="K62" s="41"/>
      <c r="L62" s="14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85" t="s">
        <v>76</v>
      </c>
      <c r="D63" s="41"/>
      <c r="E63" s="41"/>
      <c r="F63" s="41"/>
      <c r="G63" s="41"/>
      <c r="H63" s="41"/>
      <c r="I63" s="147"/>
      <c r="J63" s="103">
        <f>J87</f>
        <v>0</v>
      </c>
      <c r="K63" s="41"/>
      <c r="L63" s="14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7" t="s">
        <v>111</v>
      </c>
    </row>
    <row r="64" hidden="1" s="9" customFormat="1" ht="24.96" customHeight="1">
      <c r="A64" s="9"/>
      <c r="B64" s="186"/>
      <c r="C64" s="187"/>
      <c r="D64" s="188" t="s">
        <v>112</v>
      </c>
      <c r="E64" s="189"/>
      <c r="F64" s="189"/>
      <c r="G64" s="189"/>
      <c r="H64" s="189"/>
      <c r="I64" s="190"/>
      <c r="J64" s="191">
        <f>J88</f>
        <v>0</v>
      </c>
      <c r="K64" s="187"/>
      <c r="L64" s="19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3"/>
      <c r="C65" s="126"/>
      <c r="D65" s="194" t="s">
        <v>113</v>
      </c>
      <c r="E65" s="195"/>
      <c r="F65" s="195"/>
      <c r="G65" s="195"/>
      <c r="H65" s="195"/>
      <c r="I65" s="196"/>
      <c r="J65" s="197">
        <f>J89</f>
        <v>0</v>
      </c>
      <c r="K65" s="126"/>
      <c r="L65" s="19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147"/>
      <c r="J66" s="41"/>
      <c r="K66" s="41"/>
      <c r="L66" s="14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hidden="1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176"/>
      <c r="J67" s="61"/>
      <c r="K67" s="61"/>
      <c r="L67" s="14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/>
    <row r="69" hidden="1"/>
    <row r="70" hidden="1"/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4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114</v>
      </c>
      <c r="D72" s="41"/>
      <c r="E72" s="41"/>
      <c r="F72" s="41"/>
      <c r="G72" s="41"/>
      <c r="H72" s="41"/>
      <c r="I72" s="147"/>
      <c r="J72" s="41"/>
      <c r="K72" s="41"/>
      <c r="L72" s="14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47"/>
      <c r="J73" s="41"/>
      <c r="K73" s="41"/>
      <c r="L73" s="14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147"/>
      <c r="J74" s="41"/>
      <c r="K74" s="41"/>
      <c r="L74" s="14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80" t="str">
        <f>E7</f>
        <v>Mechanické a chemické hubení nežádoucí vegetace u ST 2020</v>
      </c>
      <c r="F75" s="32"/>
      <c r="G75" s="32"/>
      <c r="H75" s="32"/>
      <c r="I75" s="147"/>
      <c r="J75" s="41"/>
      <c r="K75" s="41"/>
      <c r="L75" s="14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1"/>
      <c r="C76" s="32" t="s">
        <v>104</v>
      </c>
      <c r="D76" s="22"/>
      <c r="E76" s="22"/>
      <c r="F76" s="22"/>
      <c r="G76" s="22"/>
      <c r="H76" s="22"/>
      <c r="I76" s="139"/>
      <c r="J76" s="22"/>
      <c r="K76" s="22"/>
      <c r="L76" s="20"/>
    </row>
    <row r="77" s="2" customFormat="1" ht="16.5" customHeight="1">
      <c r="A77" s="39"/>
      <c r="B77" s="40"/>
      <c r="C77" s="41"/>
      <c r="D77" s="41"/>
      <c r="E77" s="180" t="s">
        <v>234</v>
      </c>
      <c r="F77" s="41"/>
      <c r="G77" s="41"/>
      <c r="H77" s="41"/>
      <c r="I77" s="147"/>
      <c r="J77" s="41"/>
      <c r="K77" s="41"/>
      <c r="L77" s="14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2" t="s">
        <v>106</v>
      </c>
      <c r="D78" s="41"/>
      <c r="E78" s="41"/>
      <c r="F78" s="41"/>
      <c r="G78" s="41"/>
      <c r="H78" s="41"/>
      <c r="I78" s="147"/>
      <c r="J78" s="41"/>
      <c r="K78" s="41"/>
      <c r="L78" s="14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Č31 - ZRN</v>
      </c>
      <c r="F79" s="41"/>
      <c r="G79" s="41"/>
      <c r="H79" s="41"/>
      <c r="I79" s="147"/>
      <c r="J79" s="41"/>
      <c r="K79" s="41"/>
      <c r="L79" s="14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147"/>
      <c r="J80" s="41"/>
      <c r="K80" s="41"/>
      <c r="L80" s="14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22</v>
      </c>
      <c r="D81" s="41"/>
      <c r="E81" s="41"/>
      <c r="F81" s="27" t="str">
        <f>F14</f>
        <v>obvod OŘ Ústí nad Labem</v>
      </c>
      <c r="G81" s="41"/>
      <c r="H81" s="41"/>
      <c r="I81" s="150" t="s">
        <v>24</v>
      </c>
      <c r="J81" s="73" t="str">
        <f>IF(J14="","",J14)</f>
        <v>19. 2. 2020</v>
      </c>
      <c r="K81" s="41"/>
      <c r="L81" s="14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47"/>
      <c r="J82" s="41"/>
      <c r="K82" s="41"/>
      <c r="L82" s="14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2" t="s">
        <v>30</v>
      </c>
      <c r="D83" s="41"/>
      <c r="E83" s="41"/>
      <c r="F83" s="27" t="str">
        <f>E17</f>
        <v>Správa železnic, OŘ ÚNL</v>
      </c>
      <c r="G83" s="41"/>
      <c r="H83" s="41"/>
      <c r="I83" s="150" t="s">
        <v>37</v>
      </c>
      <c r="J83" s="37" t="str">
        <f>E23</f>
        <v xml:space="preserve"> </v>
      </c>
      <c r="K83" s="41"/>
      <c r="L83" s="14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2" t="s">
        <v>35</v>
      </c>
      <c r="D84" s="41"/>
      <c r="E84" s="41"/>
      <c r="F84" s="27" t="str">
        <f>IF(E20="","",E20)</f>
        <v>Vyplň údaj</v>
      </c>
      <c r="G84" s="41"/>
      <c r="H84" s="41"/>
      <c r="I84" s="150" t="s">
        <v>41</v>
      </c>
      <c r="J84" s="37" t="str">
        <f>E26</f>
        <v xml:space="preserve"> </v>
      </c>
      <c r="K84" s="41"/>
      <c r="L84" s="14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147"/>
      <c r="J85" s="41"/>
      <c r="K85" s="41"/>
      <c r="L85" s="14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99"/>
      <c r="B86" s="200"/>
      <c r="C86" s="201" t="s">
        <v>115</v>
      </c>
      <c r="D86" s="202" t="s">
        <v>63</v>
      </c>
      <c r="E86" s="202" t="s">
        <v>59</v>
      </c>
      <c r="F86" s="202" t="s">
        <v>60</v>
      </c>
      <c r="G86" s="202" t="s">
        <v>116</v>
      </c>
      <c r="H86" s="202" t="s">
        <v>117</v>
      </c>
      <c r="I86" s="203" t="s">
        <v>118</v>
      </c>
      <c r="J86" s="202" t="s">
        <v>110</v>
      </c>
      <c r="K86" s="204" t="s">
        <v>119</v>
      </c>
      <c r="L86" s="205"/>
      <c r="M86" s="93" t="s">
        <v>38</v>
      </c>
      <c r="N86" s="94" t="s">
        <v>48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99"/>
      <c r="V86" s="199"/>
      <c r="W86" s="199"/>
      <c r="X86" s="199"/>
      <c r="Y86" s="199"/>
      <c r="Z86" s="199"/>
      <c r="AA86" s="199"/>
      <c r="AB86" s="199"/>
      <c r="AC86" s="199"/>
      <c r="AD86" s="199"/>
      <c r="AE86" s="199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147"/>
      <c r="J87" s="206">
        <f>BK87</f>
        <v>0</v>
      </c>
      <c r="K87" s="41"/>
      <c r="L87" s="45"/>
      <c r="M87" s="96"/>
      <c r="N87" s="207"/>
      <c r="O87" s="97"/>
      <c r="P87" s="208">
        <f>P88</f>
        <v>0</v>
      </c>
      <c r="Q87" s="97"/>
      <c r="R87" s="208">
        <f>R88</f>
        <v>0.39369999999999999</v>
      </c>
      <c r="S87" s="97"/>
      <c r="T87" s="209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7" t="s">
        <v>77</v>
      </c>
      <c r="AU87" s="17" t="s">
        <v>111</v>
      </c>
      <c r="BK87" s="210">
        <f>BK88</f>
        <v>0</v>
      </c>
    </row>
    <row r="88" s="12" customFormat="1" ht="25.92" customHeight="1">
      <c r="A88" s="12"/>
      <c r="B88" s="211"/>
      <c r="C88" s="212"/>
      <c r="D88" s="213" t="s">
        <v>77</v>
      </c>
      <c r="E88" s="214" t="s">
        <v>127</v>
      </c>
      <c r="F88" s="214" t="s">
        <v>128</v>
      </c>
      <c r="G88" s="212"/>
      <c r="H88" s="212"/>
      <c r="I88" s="215"/>
      <c r="J88" s="216">
        <f>BK88</f>
        <v>0</v>
      </c>
      <c r="K88" s="212"/>
      <c r="L88" s="217"/>
      <c r="M88" s="218"/>
      <c r="N88" s="219"/>
      <c r="O88" s="219"/>
      <c r="P88" s="220">
        <f>P89</f>
        <v>0</v>
      </c>
      <c r="Q88" s="219"/>
      <c r="R88" s="220">
        <f>R89</f>
        <v>0.39369999999999999</v>
      </c>
      <c r="S88" s="219"/>
      <c r="T88" s="221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2" t="s">
        <v>85</v>
      </c>
      <c r="AT88" s="223" t="s">
        <v>77</v>
      </c>
      <c r="AU88" s="223" t="s">
        <v>78</v>
      </c>
      <c r="AY88" s="222" t="s">
        <v>129</v>
      </c>
      <c r="BK88" s="224">
        <f>BK89</f>
        <v>0</v>
      </c>
    </row>
    <row r="89" s="12" customFormat="1" ht="22.8" customHeight="1">
      <c r="A89" s="12"/>
      <c r="B89" s="211"/>
      <c r="C89" s="212"/>
      <c r="D89" s="213" t="s">
        <v>77</v>
      </c>
      <c r="E89" s="225" t="s">
        <v>130</v>
      </c>
      <c r="F89" s="225" t="s">
        <v>131</v>
      </c>
      <c r="G89" s="212"/>
      <c r="H89" s="212"/>
      <c r="I89" s="215"/>
      <c r="J89" s="226">
        <f>BK89</f>
        <v>0</v>
      </c>
      <c r="K89" s="212"/>
      <c r="L89" s="217"/>
      <c r="M89" s="218"/>
      <c r="N89" s="219"/>
      <c r="O89" s="219"/>
      <c r="P89" s="220">
        <f>SUM(P90:P107)</f>
        <v>0</v>
      </c>
      <c r="Q89" s="219"/>
      <c r="R89" s="220">
        <f>SUM(R90:R107)</f>
        <v>0.39369999999999999</v>
      </c>
      <c r="S89" s="219"/>
      <c r="T89" s="221">
        <f>SUM(T90:T107)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2" t="s">
        <v>85</v>
      </c>
      <c r="AT89" s="223" t="s">
        <v>77</v>
      </c>
      <c r="AU89" s="223" t="s">
        <v>85</v>
      </c>
      <c r="AY89" s="222" t="s">
        <v>129</v>
      </c>
      <c r="BK89" s="224">
        <f>SUM(BK90:BK107)</f>
        <v>0</v>
      </c>
    </row>
    <row r="90" s="2" customFormat="1" ht="21.75" customHeight="1">
      <c r="A90" s="39"/>
      <c r="B90" s="40"/>
      <c r="C90" s="277" t="s">
        <v>85</v>
      </c>
      <c r="D90" s="277" t="s">
        <v>168</v>
      </c>
      <c r="E90" s="278" t="s">
        <v>169</v>
      </c>
      <c r="F90" s="279" t="s">
        <v>170</v>
      </c>
      <c r="G90" s="280" t="s">
        <v>171</v>
      </c>
      <c r="H90" s="281">
        <v>275.58999999999997</v>
      </c>
      <c r="I90" s="282"/>
      <c r="J90" s="283">
        <f>ROUND(I90*H90,2)</f>
        <v>0</v>
      </c>
      <c r="K90" s="279" t="s">
        <v>136</v>
      </c>
      <c r="L90" s="284"/>
      <c r="M90" s="285" t="s">
        <v>38</v>
      </c>
      <c r="N90" s="286" t="s">
        <v>49</v>
      </c>
      <c r="O90" s="85"/>
      <c r="P90" s="236">
        <f>O90*H90</f>
        <v>0</v>
      </c>
      <c r="Q90" s="236">
        <v>0.001</v>
      </c>
      <c r="R90" s="236">
        <f>Q90*H90</f>
        <v>0.27559</v>
      </c>
      <c r="S90" s="236">
        <v>0</v>
      </c>
      <c r="T90" s="23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8" t="s">
        <v>172</v>
      </c>
      <c r="AT90" s="238" t="s">
        <v>168</v>
      </c>
      <c r="AU90" s="238" t="s">
        <v>87</v>
      </c>
      <c r="AY90" s="17" t="s">
        <v>129</v>
      </c>
      <c r="BE90" s="239">
        <f>IF(N90="základní",J90,0)</f>
        <v>0</v>
      </c>
      <c r="BF90" s="239">
        <f>IF(N90="snížená",J90,0)</f>
        <v>0</v>
      </c>
      <c r="BG90" s="239">
        <f>IF(N90="zákl. přenesená",J90,0)</f>
        <v>0</v>
      </c>
      <c r="BH90" s="239">
        <f>IF(N90="sníž. přenesená",J90,0)</f>
        <v>0</v>
      </c>
      <c r="BI90" s="239">
        <f>IF(N90="nulová",J90,0)</f>
        <v>0</v>
      </c>
      <c r="BJ90" s="17" t="s">
        <v>85</v>
      </c>
      <c r="BK90" s="239">
        <f>ROUND(I90*H90,2)</f>
        <v>0</v>
      </c>
      <c r="BL90" s="17" t="s">
        <v>137</v>
      </c>
      <c r="BM90" s="238" t="s">
        <v>236</v>
      </c>
    </row>
    <row r="91" s="2" customFormat="1">
      <c r="A91" s="39"/>
      <c r="B91" s="40"/>
      <c r="C91" s="41"/>
      <c r="D91" s="240" t="s">
        <v>139</v>
      </c>
      <c r="E91" s="41"/>
      <c r="F91" s="241" t="s">
        <v>170</v>
      </c>
      <c r="G91" s="41"/>
      <c r="H91" s="41"/>
      <c r="I91" s="147"/>
      <c r="J91" s="41"/>
      <c r="K91" s="41"/>
      <c r="L91" s="45"/>
      <c r="M91" s="242"/>
      <c r="N91" s="24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139</v>
      </c>
      <c r="AU91" s="17" t="s">
        <v>87</v>
      </c>
    </row>
    <row r="92" s="13" customFormat="1">
      <c r="A92" s="13"/>
      <c r="B92" s="245"/>
      <c r="C92" s="246"/>
      <c r="D92" s="240" t="s">
        <v>143</v>
      </c>
      <c r="E92" s="247" t="s">
        <v>38</v>
      </c>
      <c r="F92" s="248" t="s">
        <v>237</v>
      </c>
      <c r="G92" s="246"/>
      <c r="H92" s="249">
        <v>275.58999999999997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5" t="s">
        <v>143</v>
      </c>
      <c r="AU92" s="255" t="s">
        <v>87</v>
      </c>
      <c r="AV92" s="13" t="s">
        <v>87</v>
      </c>
      <c r="AW92" s="13" t="s">
        <v>40</v>
      </c>
      <c r="AX92" s="13" t="s">
        <v>78</v>
      </c>
      <c r="AY92" s="255" t="s">
        <v>129</v>
      </c>
    </row>
    <row r="93" s="15" customFormat="1">
      <c r="A93" s="15"/>
      <c r="B93" s="267"/>
      <c r="C93" s="268"/>
      <c r="D93" s="240" t="s">
        <v>143</v>
      </c>
      <c r="E93" s="269" t="s">
        <v>38</v>
      </c>
      <c r="F93" s="270" t="s">
        <v>217</v>
      </c>
      <c r="G93" s="268"/>
      <c r="H93" s="269" t="s">
        <v>38</v>
      </c>
      <c r="I93" s="271"/>
      <c r="J93" s="268"/>
      <c r="K93" s="268"/>
      <c r="L93" s="272"/>
      <c r="M93" s="273"/>
      <c r="N93" s="274"/>
      <c r="O93" s="274"/>
      <c r="P93" s="274"/>
      <c r="Q93" s="274"/>
      <c r="R93" s="274"/>
      <c r="S93" s="274"/>
      <c r="T93" s="27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76" t="s">
        <v>143</v>
      </c>
      <c r="AU93" s="276" t="s">
        <v>87</v>
      </c>
      <c r="AV93" s="15" t="s">
        <v>85</v>
      </c>
      <c r="AW93" s="15" t="s">
        <v>40</v>
      </c>
      <c r="AX93" s="15" t="s">
        <v>78</v>
      </c>
      <c r="AY93" s="276" t="s">
        <v>129</v>
      </c>
    </row>
    <row r="94" s="15" customFormat="1">
      <c r="A94" s="15"/>
      <c r="B94" s="267"/>
      <c r="C94" s="268"/>
      <c r="D94" s="240" t="s">
        <v>143</v>
      </c>
      <c r="E94" s="269" t="s">
        <v>38</v>
      </c>
      <c r="F94" s="270" t="s">
        <v>218</v>
      </c>
      <c r="G94" s="268"/>
      <c r="H94" s="269" t="s">
        <v>38</v>
      </c>
      <c r="I94" s="271"/>
      <c r="J94" s="268"/>
      <c r="K94" s="268"/>
      <c r="L94" s="272"/>
      <c r="M94" s="273"/>
      <c r="N94" s="274"/>
      <c r="O94" s="274"/>
      <c r="P94" s="274"/>
      <c r="Q94" s="274"/>
      <c r="R94" s="274"/>
      <c r="S94" s="274"/>
      <c r="T94" s="27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6" t="s">
        <v>143</v>
      </c>
      <c r="AU94" s="276" t="s">
        <v>87</v>
      </c>
      <c r="AV94" s="15" t="s">
        <v>85</v>
      </c>
      <c r="AW94" s="15" t="s">
        <v>40</v>
      </c>
      <c r="AX94" s="15" t="s">
        <v>78</v>
      </c>
      <c r="AY94" s="276" t="s">
        <v>129</v>
      </c>
    </row>
    <row r="95" s="14" customFormat="1">
      <c r="A95" s="14"/>
      <c r="B95" s="256"/>
      <c r="C95" s="257"/>
      <c r="D95" s="240" t="s">
        <v>143</v>
      </c>
      <c r="E95" s="258" t="s">
        <v>38</v>
      </c>
      <c r="F95" s="259" t="s">
        <v>160</v>
      </c>
      <c r="G95" s="257"/>
      <c r="H95" s="260">
        <v>275.58999999999997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6" t="s">
        <v>143</v>
      </c>
      <c r="AU95" s="266" t="s">
        <v>87</v>
      </c>
      <c r="AV95" s="14" t="s">
        <v>137</v>
      </c>
      <c r="AW95" s="14" t="s">
        <v>40</v>
      </c>
      <c r="AX95" s="14" t="s">
        <v>85</v>
      </c>
      <c r="AY95" s="266" t="s">
        <v>129</v>
      </c>
    </row>
    <row r="96" s="2" customFormat="1" ht="21.75" customHeight="1">
      <c r="A96" s="39"/>
      <c r="B96" s="40"/>
      <c r="C96" s="277" t="s">
        <v>87</v>
      </c>
      <c r="D96" s="277" t="s">
        <v>168</v>
      </c>
      <c r="E96" s="278" t="s">
        <v>175</v>
      </c>
      <c r="F96" s="279" t="s">
        <v>176</v>
      </c>
      <c r="G96" s="280" t="s">
        <v>171</v>
      </c>
      <c r="H96" s="281">
        <v>118.11</v>
      </c>
      <c r="I96" s="282"/>
      <c r="J96" s="283">
        <f>ROUND(I96*H96,2)</f>
        <v>0</v>
      </c>
      <c r="K96" s="279" t="s">
        <v>136</v>
      </c>
      <c r="L96" s="284"/>
      <c r="M96" s="285" t="s">
        <v>38</v>
      </c>
      <c r="N96" s="286" t="s">
        <v>49</v>
      </c>
      <c r="O96" s="85"/>
      <c r="P96" s="236">
        <f>O96*H96</f>
        <v>0</v>
      </c>
      <c r="Q96" s="236">
        <v>0.001</v>
      </c>
      <c r="R96" s="236">
        <f>Q96*H96</f>
        <v>0.11811000000000001</v>
      </c>
      <c r="S96" s="236">
        <v>0</v>
      </c>
      <c r="T96" s="23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38" t="s">
        <v>172</v>
      </c>
      <c r="AT96" s="238" t="s">
        <v>168</v>
      </c>
      <c r="AU96" s="238" t="s">
        <v>87</v>
      </c>
      <c r="AY96" s="17" t="s">
        <v>129</v>
      </c>
      <c r="BE96" s="239">
        <f>IF(N96="základní",J96,0)</f>
        <v>0</v>
      </c>
      <c r="BF96" s="239">
        <f>IF(N96="snížená",J96,0)</f>
        <v>0</v>
      </c>
      <c r="BG96" s="239">
        <f>IF(N96="zákl. přenesená",J96,0)</f>
        <v>0</v>
      </c>
      <c r="BH96" s="239">
        <f>IF(N96="sníž. přenesená",J96,0)</f>
        <v>0</v>
      </c>
      <c r="BI96" s="239">
        <f>IF(N96="nulová",J96,0)</f>
        <v>0</v>
      </c>
      <c r="BJ96" s="17" t="s">
        <v>85</v>
      </c>
      <c r="BK96" s="239">
        <f>ROUND(I96*H96,2)</f>
        <v>0</v>
      </c>
      <c r="BL96" s="17" t="s">
        <v>137</v>
      </c>
      <c r="BM96" s="238" t="s">
        <v>238</v>
      </c>
    </row>
    <row r="97" s="2" customFormat="1">
      <c r="A97" s="39"/>
      <c r="B97" s="40"/>
      <c r="C97" s="41"/>
      <c r="D97" s="240" t="s">
        <v>139</v>
      </c>
      <c r="E97" s="41"/>
      <c r="F97" s="241" t="s">
        <v>176</v>
      </c>
      <c r="G97" s="41"/>
      <c r="H97" s="41"/>
      <c r="I97" s="147"/>
      <c r="J97" s="41"/>
      <c r="K97" s="41"/>
      <c r="L97" s="45"/>
      <c r="M97" s="242"/>
      <c r="N97" s="243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7" t="s">
        <v>139</v>
      </c>
      <c r="AU97" s="17" t="s">
        <v>87</v>
      </c>
    </row>
    <row r="98" s="15" customFormat="1">
      <c r="A98" s="15"/>
      <c r="B98" s="267"/>
      <c r="C98" s="268"/>
      <c r="D98" s="240" t="s">
        <v>143</v>
      </c>
      <c r="E98" s="269" t="s">
        <v>38</v>
      </c>
      <c r="F98" s="270" t="s">
        <v>221</v>
      </c>
      <c r="G98" s="268"/>
      <c r="H98" s="269" t="s">
        <v>38</v>
      </c>
      <c r="I98" s="271"/>
      <c r="J98" s="268"/>
      <c r="K98" s="268"/>
      <c r="L98" s="272"/>
      <c r="M98" s="273"/>
      <c r="N98" s="274"/>
      <c r="O98" s="274"/>
      <c r="P98" s="274"/>
      <c r="Q98" s="274"/>
      <c r="R98" s="274"/>
      <c r="S98" s="274"/>
      <c r="T98" s="27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6" t="s">
        <v>143</v>
      </c>
      <c r="AU98" s="276" t="s">
        <v>87</v>
      </c>
      <c r="AV98" s="15" t="s">
        <v>85</v>
      </c>
      <c r="AW98" s="15" t="s">
        <v>40</v>
      </c>
      <c r="AX98" s="15" t="s">
        <v>78</v>
      </c>
      <c r="AY98" s="276" t="s">
        <v>129</v>
      </c>
    </row>
    <row r="99" s="13" customFormat="1">
      <c r="A99" s="13"/>
      <c r="B99" s="245"/>
      <c r="C99" s="246"/>
      <c r="D99" s="240" t="s">
        <v>143</v>
      </c>
      <c r="E99" s="247" t="s">
        <v>38</v>
      </c>
      <c r="F99" s="248" t="s">
        <v>239</v>
      </c>
      <c r="G99" s="246"/>
      <c r="H99" s="249">
        <v>118.11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143</v>
      </c>
      <c r="AU99" s="255" t="s">
        <v>87</v>
      </c>
      <c r="AV99" s="13" t="s">
        <v>87</v>
      </c>
      <c r="AW99" s="13" t="s">
        <v>40</v>
      </c>
      <c r="AX99" s="13" t="s">
        <v>78</v>
      </c>
      <c r="AY99" s="255" t="s">
        <v>129</v>
      </c>
    </row>
    <row r="100" s="15" customFormat="1">
      <c r="A100" s="15"/>
      <c r="B100" s="267"/>
      <c r="C100" s="268"/>
      <c r="D100" s="240" t="s">
        <v>143</v>
      </c>
      <c r="E100" s="269" t="s">
        <v>38</v>
      </c>
      <c r="F100" s="270" t="s">
        <v>217</v>
      </c>
      <c r="G100" s="268"/>
      <c r="H100" s="269" t="s">
        <v>38</v>
      </c>
      <c r="I100" s="271"/>
      <c r="J100" s="268"/>
      <c r="K100" s="268"/>
      <c r="L100" s="272"/>
      <c r="M100" s="273"/>
      <c r="N100" s="274"/>
      <c r="O100" s="274"/>
      <c r="P100" s="274"/>
      <c r="Q100" s="274"/>
      <c r="R100" s="274"/>
      <c r="S100" s="274"/>
      <c r="T100" s="27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6" t="s">
        <v>143</v>
      </c>
      <c r="AU100" s="276" t="s">
        <v>87</v>
      </c>
      <c r="AV100" s="15" t="s">
        <v>85</v>
      </c>
      <c r="AW100" s="15" t="s">
        <v>40</v>
      </c>
      <c r="AX100" s="15" t="s">
        <v>78</v>
      </c>
      <c r="AY100" s="276" t="s">
        <v>129</v>
      </c>
    </row>
    <row r="101" s="15" customFormat="1">
      <c r="A101" s="15"/>
      <c r="B101" s="267"/>
      <c r="C101" s="268"/>
      <c r="D101" s="240" t="s">
        <v>143</v>
      </c>
      <c r="E101" s="269" t="s">
        <v>38</v>
      </c>
      <c r="F101" s="270" t="s">
        <v>224</v>
      </c>
      <c r="G101" s="268"/>
      <c r="H101" s="269" t="s">
        <v>38</v>
      </c>
      <c r="I101" s="271"/>
      <c r="J101" s="268"/>
      <c r="K101" s="268"/>
      <c r="L101" s="272"/>
      <c r="M101" s="273"/>
      <c r="N101" s="274"/>
      <c r="O101" s="274"/>
      <c r="P101" s="274"/>
      <c r="Q101" s="274"/>
      <c r="R101" s="274"/>
      <c r="S101" s="274"/>
      <c r="T101" s="27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6" t="s">
        <v>143</v>
      </c>
      <c r="AU101" s="276" t="s">
        <v>87</v>
      </c>
      <c r="AV101" s="15" t="s">
        <v>85</v>
      </c>
      <c r="AW101" s="15" t="s">
        <v>40</v>
      </c>
      <c r="AX101" s="15" t="s">
        <v>78</v>
      </c>
      <c r="AY101" s="276" t="s">
        <v>129</v>
      </c>
    </row>
    <row r="102" s="14" customFormat="1">
      <c r="A102" s="14"/>
      <c r="B102" s="256"/>
      <c r="C102" s="257"/>
      <c r="D102" s="240" t="s">
        <v>143</v>
      </c>
      <c r="E102" s="258" t="s">
        <v>38</v>
      </c>
      <c r="F102" s="259" t="s">
        <v>160</v>
      </c>
      <c r="G102" s="257"/>
      <c r="H102" s="260">
        <v>118.11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6" t="s">
        <v>143</v>
      </c>
      <c r="AU102" s="266" t="s">
        <v>87</v>
      </c>
      <c r="AV102" s="14" t="s">
        <v>137</v>
      </c>
      <c r="AW102" s="14" t="s">
        <v>40</v>
      </c>
      <c r="AX102" s="14" t="s">
        <v>85</v>
      </c>
      <c r="AY102" s="266" t="s">
        <v>129</v>
      </c>
    </row>
    <row r="103" s="2" customFormat="1" ht="21.75" customHeight="1">
      <c r="A103" s="39"/>
      <c r="B103" s="40"/>
      <c r="C103" s="227" t="s">
        <v>161</v>
      </c>
      <c r="D103" s="227" t="s">
        <v>132</v>
      </c>
      <c r="E103" s="228" t="s">
        <v>225</v>
      </c>
      <c r="F103" s="229" t="s">
        <v>226</v>
      </c>
      <c r="G103" s="230" t="s">
        <v>147</v>
      </c>
      <c r="H103" s="231">
        <v>157.47999999999999</v>
      </c>
      <c r="I103" s="232"/>
      <c r="J103" s="233">
        <f>ROUND(I103*H103,2)</f>
        <v>0</v>
      </c>
      <c r="K103" s="229" t="s">
        <v>136</v>
      </c>
      <c r="L103" s="45"/>
      <c r="M103" s="234" t="s">
        <v>38</v>
      </c>
      <c r="N103" s="235" t="s">
        <v>49</v>
      </c>
      <c r="O103" s="85"/>
      <c r="P103" s="236">
        <f>O103*H103</f>
        <v>0</v>
      </c>
      <c r="Q103" s="236">
        <v>0</v>
      </c>
      <c r="R103" s="236">
        <f>Q103*H103</f>
        <v>0</v>
      </c>
      <c r="S103" s="236">
        <v>0</v>
      </c>
      <c r="T103" s="23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38" t="s">
        <v>137</v>
      </c>
      <c r="AT103" s="238" t="s">
        <v>132</v>
      </c>
      <c r="AU103" s="238" t="s">
        <v>87</v>
      </c>
      <c r="AY103" s="17" t="s">
        <v>129</v>
      </c>
      <c r="BE103" s="239">
        <f>IF(N103="základní",J103,0)</f>
        <v>0</v>
      </c>
      <c r="BF103" s="239">
        <f>IF(N103="snížená",J103,0)</f>
        <v>0</v>
      </c>
      <c r="BG103" s="239">
        <f>IF(N103="zákl. přenesená",J103,0)</f>
        <v>0</v>
      </c>
      <c r="BH103" s="239">
        <f>IF(N103="sníž. přenesená",J103,0)</f>
        <v>0</v>
      </c>
      <c r="BI103" s="239">
        <f>IF(N103="nulová",J103,0)</f>
        <v>0</v>
      </c>
      <c r="BJ103" s="17" t="s">
        <v>85</v>
      </c>
      <c r="BK103" s="239">
        <f>ROUND(I103*H103,2)</f>
        <v>0</v>
      </c>
      <c r="BL103" s="17" t="s">
        <v>137</v>
      </c>
      <c r="BM103" s="238" t="s">
        <v>240</v>
      </c>
    </row>
    <row r="104" s="2" customFormat="1">
      <c r="A104" s="39"/>
      <c r="B104" s="40"/>
      <c r="C104" s="41"/>
      <c r="D104" s="240" t="s">
        <v>139</v>
      </c>
      <c r="E104" s="41"/>
      <c r="F104" s="241" t="s">
        <v>228</v>
      </c>
      <c r="G104" s="41"/>
      <c r="H104" s="41"/>
      <c r="I104" s="147"/>
      <c r="J104" s="41"/>
      <c r="K104" s="41"/>
      <c r="L104" s="45"/>
      <c r="M104" s="242"/>
      <c r="N104" s="24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139</v>
      </c>
      <c r="AU104" s="17" t="s">
        <v>87</v>
      </c>
    </row>
    <row r="105" s="2" customFormat="1">
      <c r="A105" s="39"/>
      <c r="B105" s="40"/>
      <c r="C105" s="41"/>
      <c r="D105" s="240" t="s">
        <v>141</v>
      </c>
      <c r="E105" s="41"/>
      <c r="F105" s="244" t="s">
        <v>142</v>
      </c>
      <c r="G105" s="41"/>
      <c r="H105" s="41"/>
      <c r="I105" s="147"/>
      <c r="J105" s="41"/>
      <c r="K105" s="41"/>
      <c r="L105" s="45"/>
      <c r="M105" s="242"/>
      <c r="N105" s="24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141</v>
      </c>
      <c r="AU105" s="17" t="s">
        <v>87</v>
      </c>
    </row>
    <row r="106" s="13" customFormat="1">
      <c r="A106" s="13"/>
      <c r="B106" s="245"/>
      <c r="C106" s="246"/>
      <c r="D106" s="240" t="s">
        <v>143</v>
      </c>
      <c r="E106" s="247" t="s">
        <v>232</v>
      </c>
      <c r="F106" s="248" t="s">
        <v>241</v>
      </c>
      <c r="G106" s="246"/>
      <c r="H106" s="249">
        <v>157.47999999999999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143</v>
      </c>
      <c r="AU106" s="255" t="s">
        <v>87</v>
      </c>
      <c r="AV106" s="13" t="s">
        <v>87</v>
      </c>
      <c r="AW106" s="13" t="s">
        <v>40</v>
      </c>
      <c r="AX106" s="13" t="s">
        <v>78</v>
      </c>
      <c r="AY106" s="255" t="s">
        <v>129</v>
      </c>
    </row>
    <row r="107" s="14" customFormat="1">
      <c r="A107" s="14"/>
      <c r="B107" s="256"/>
      <c r="C107" s="257"/>
      <c r="D107" s="240" t="s">
        <v>143</v>
      </c>
      <c r="E107" s="258" t="s">
        <v>38</v>
      </c>
      <c r="F107" s="259" t="s">
        <v>160</v>
      </c>
      <c r="G107" s="257"/>
      <c r="H107" s="260">
        <v>157.47999999999999</v>
      </c>
      <c r="I107" s="261"/>
      <c r="J107" s="257"/>
      <c r="K107" s="257"/>
      <c r="L107" s="262"/>
      <c r="M107" s="291"/>
      <c r="N107" s="292"/>
      <c r="O107" s="292"/>
      <c r="P107" s="292"/>
      <c r="Q107" s="292"/>
      <c r="R107" s="292"/>
      <c r="S107" s="292"/>
      <c r="T107" s="29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6" t="s">
        <v>143</v>
      </c>
      <c r="AU107" s="266" t="s">
        <v>87</v>
      </c>
      <c r="AV107" s="14" t="s">
        <v>137</v>
      </c>
      <c r="AW107" s="14" t="s">
        <v>40</v>
      </c>
      <c r="AX107" s="14" t="s">
        <v>85</v>
      </c>
      <c r="AY107" s="266" t="s">
        <v>129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176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+70iTXbItKBk6KTrnjoI2FgWxuZWouzcY+F1kOWBBeOtJe4SlcXtVRrGdZu/uARrTLs8hAvXZVLzhpf5wjBhkQ==" hashValue="Ksio7BE0y17YPt4K+9inNXHdY8OlyptWksJx6QuJWA2c83UpClxiruFj7R9ngvIgdNiOogJLkZY7B1h+Ol6+yA==" algorithmName="SHA-512" password="CC35"/>
  <autoFilter ref="C86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0"/>
    </row>
    <row r="4" s="1" customFormat="1" ht="24.96" customHeight="1">
      <c r="B4" s="20"/>
      <c r="C4" s="143" t="s">
        <v>242</v>
      </c>
      <c r="H4" s="20"/>
    </row>
    <row r="5" s="1" customFormat="1" ht="12" customHeight="1">
      <c r="B5" s="20"/>
      <c r="C5" s="294" t="s">
        <v>13</v>
      </c>
      <c r="D5" s="154" t="s">
        <v>14</v>
      </c>
      <c r="E5" s="1"/>
      <c r="F5" s="1"/>
      <c r="H5" s="20"/>
    </row>
    <row r="6" s="1" customFormat="1" ht="36.96" customHeight="1">
      <c r="B6" s="20"/>
      <c r="C6" s="295" t="s">
        <v>16</v>
      </c>
      <c r="D6" s="296" t="s">
        <v>17</v>
      </c>
      <c r="E6" s="1"/>
      <c r="F6" s="1"/>
      <c r="H6" s="20"/>
    </row>
    <row r="7" s="1" customFormat="1" ht="16.5" customHeight="1">
      <c r="B7" s="20"/>
      <c r="C7" s="145" t="s">
        <v>24</v>
      </c>
      <c r="D7" s="151" t="str">
        <f>'Rekapitulace zakázky'!AN8</f>
        <v>19. 2. 2020</v>
      </c>
      <c r="H7" s="20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9"/>
      <c r="B9" s="297"/>
      <c r="C9" s="298" t="s">
        <v>59</v>
      </c>
      <c r="D9" s="299" t="s">
        <v>60</v>
      </c>
      <c r="E9" s="299" t="s">
        <v>116</v>
      </c>
      <c r="F9" s="300" t="s">
        <v>243</v>
      </c>
      <c r="G9" s="199"/>
      <c r="H9" s="297"/>
    </row>
    <row r="10" s="2" customFormat="1" ht="26.4" customHeight="1">
      <c r="A10" s="39"/>
      <c r="B10" s="45"/>
      <c r="C10" s="301" t="s">
        <v>244</v>
      </c>
      <c r="D10" s="301" t="s">
        <v>90</v>
      </c>
      <c r="E10" s="39"/>
      <c r="F10" s="39"/>
      <c r="G10" s="39"/>
      <c r="H10" s="45"/>
    </row>
    <row r="11" s="2" customFormat="1" ht="16.8" customHeight="1">
      <c r="A11" s="39"/>
      <c r="B11" s="45"/>
      <c r="C11" s="302" t="s">
        <v>179</v>
      </c>
      <c r="D11" s="303" t="s">
        <v>180</v>
      </c>
      <c r="E11" s="304" t="s">
        <v>147</v>
      </c>
      <c r="F11" s="305">
        <v>911.29399999999998</v>
      </c>
      <c r="G11" s="39"/>
      <c r="H11" s="45"/>
    </row>
    <row r="12" s="2" customFormat="1" ht="16.8" customHeight="1">
      <c r="A12" s="39"/>
      <c r="B12" s="45"/>
      <c r="C12" s="306" t="s">
        <v>179</v>
      </c>
      <c r="D12" s="306" t="s">
        <v>229</v>
      </c>
      <c r="E12" s="17" t="s">
        <v>38</v>
      </c>
      <c r="F12" s="307">
        <v>911.29399999999998</v>
      </c>
      <c r="G12" s="39"/>
      <c r="H12" s="45"/>
    </row>
    <row r="13" s="2" customFormat="1" ht="16.8" customHeight="1">
      <c r="A13" s="39"/>
      <c r="B13" s="45"/>
      <c r="C13" s="308" t="s">
        <v>245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306" t="s">
        <v>225</v>
      </c>
      <c r="D14" s="306" t="s">
        <v>226</v>
      </c>
      <c r="E14" s="17" t="s">
        <v>147</v>
      </c>
      <c r="F14" s="307">
        <v>911.29399999999998</v>
      </c>
      <c r="G14" s="39"/>
      <c r="H14" s="45"/>
    </row>
    <row r="15" s="2" customFormat="1" ht="16.8" customHeight="1">
      <c r="A15" s="39"/>
      <c r="B15" s="45"/>
      <c r="C15" s="306" t="s">
        <v>175</v>
      </c>
      <c r="D15" s="306" t="s">
        <v>176</v>
      </c>
      <c r="E15" s="17" t="s">
        <v>171</v>
      </c>
      <c r="F15" s="307">
        <v>1377.73</v>
      </c>
      <c r="G15" s="39"/>
      <c r="H15" s="45"/>
    </row>
    <row r="16" s="2" customFormat="1" ht="16.8" customHeight="1">
      <c r="A16" s="39"/>
      <c r="B16" s="45"/>
      <c r="C16" s="306" t="s">
        <v>169</v>
      </c>
      <c r="D16" s="306" t="s">
        <v>170</v>
      </c>
      <c r="E16" s="17" t="s">
        <v>171</v>
      </c>
      <c r="F16" s="307">
        <v>3214.7020000000002</v>
      </c>
      <c r="G16" s="39"/>
      <c r="H16" s="45"/>
    </row>
    <row r="17" s="2" customFormat="1" ht="16.8" customHeight="1">
      <c r="A17" s="39"/>
      <c r="B17" s="45"/>
      <c r="C17" s="302" t="s">
        <v>182</v>
      </c>
      <c r="D17" s="303" t="s">
        <v>183</v>
      </c>
      <c r="E17" s="304" t="s">
        <v>147</v>
      </c>
      <c r="F17" s="305">
        <v>642.83199999999999</v>
      </c>
      <c r="G17" s="39"/>
      <c r="H17" s="45"/>
    </row>
    <row r="18" s="2" customFormat="1" ht="16.8" customHeight="1">
      <c r="A18" s="39"/>
      <c r="B18" s="45"/>
      <c r="C18" s="306" t="s">
        <v>182</v>
      </c>
      <c r="D18" s="306" t="s">
        <v>231</v>
      </c>
      <c r="E18" s="17" t="s">
        <v>38</v>
      </c>
      <c r="F18" s="307">
        <v>642.83199999999999</v>
      </c>
      <c r="G18" s="39"/>
      <c r="H18" s="45"/>
    </row>
    <row r="19" s="2" customFormat="1" ht="16.8" customHeight="1">
      <c r="A19" s="39"/>
      <c r="B19" s="45"/>
      <c r="C19" s="308" t="s">
        <v>245</v>
      </c>
      <c r="D19" s="39"/>
      <c r="E19" s="39"/>
      <c r="F19" s="39"/>
      <c r="G19" s="39"/>
      <c r="H19" s="45"/>
    </row>
    <row r="20" s="2" customFormat="1" ht="16.8" customHeight="1">
      <c r="A20" s="39"/>
      <c r="B20" s="45"/>
      <c r="C20" s="306" t="s">
        <v>145</v>
      </c>
      <c r="D20" s="306" t="s">
        <v>146</v>
      </c>
      <c r="E20" s="17" t="s">
        <v>147</v>
      </c>
      <c r="F20" s="307">
        <v>642.83199999999999</v>
      </c>
      <c r="G20" s="39"/>
      <c r="H20" s="45"/>
    </row>
    <row r="21" s="2" customFormat="1" ht="16.8" customHeight="1">
      <c r="A21" s="39"/>
      <c r="B21" s="45"/>
      <c r="C21" s="306" t="s">
        <v>175</v>
      </c>
      <c r="D21" s="306" t="s">
        <v>176</v>
      </c>
      <c r="E21" s="17" t="s">
        <v>171</v>
      </c>
      <c r="F21" s="307">
        <v>1377.73</v>
      </c>
      <c r="G21" s="39"/>
      <c r="H21" s="45"/>
    </row>
    <row r="22" s="2" customFormat="1" ht="16.8" customHeight="1">
      <c r="A22" s="39"/>
      <c r="B22" s="45"/>
      <c r="C22" s="306" t="s">
        <v>169</v>
      </c>
      <c r="D22" s="306" t="s">
        <v>170</v>
      </c>
      <c r="E22" s="17" t="s">
        <v>171</v>
      </c>
      <c r="F22" s="307">
        <v>3214.7020000000002</v>
      </c>
      <c r="G22" s="39"/>
      <c r="H22" s="45"/>
    </row>
    <row r="23" s="2" customFormat="1" ht="16.8" customHeight="1">
      <c r="A23" s="39"/>
      <c r="B23" s="45"/>
      <c r="C23" s="302" t="s">
        <v>211</v>
      </c>
      <c r="D23" s="303" t="s">
        <v>246</v>
      </c>
      <c r="E23" s="304" t="s">
        <v>135</v>
      </c>
      <c r="F23" s="305">
        <v>37450</v>
      </c>
      <c r="G23" s="39"/>
      <c r="H23" s="45"/>
    </row>
    <row r="24" s="2" customFormat="1" ht="16.8" customHeight="1">
      <c r="A24" s="39"/>
      <c r="B24" s="45"/>
      <c r="C24" s="306" t="s">
        <v>38</v>
      </c>
      <c r="D24" s="306" t="s">
        <v>188</v>
      </c>
      <c r="E24" s="17" t="s">
        <v>38</v>
      </c>
      <c r="F24" s="307">
        <v>0</v>
      </c>
      <c r="G24" s="39"/>
      <c r="H24" s="45"/>
    </row>
    <row r="25" s="2" customFormat="1">
      <c r="A25" s="39"/>
      <c r="B25" s="45"/>
      <c r="C25" s="306" t="s">
        <v>38</v>
      </c>
      <c r="D25" s="306" t="s">
        <v>189</v>
      </c>
      <c r="E25" s="17" t="s">
        <v>38</v>
      </c>
      <c r="F25" s="307">
        <v>0</v>
      </c>
      <c r="G25" s="39"/>
      <c r="H25" s="45"/>
    </row>
    <row r="26" s="2" customFormat="1" ht="16.8" customHeight="1">
      <c r="A26" s="39"/>
      <c r="B26" s="45"/>
      <c r="C26" s="306" t="s">
        <v>38</v>
      </c>
      <c r="D26" s="306" t="s">
        <v>190</v>
      </c>
      <c r="E26" s="17" t="s">
        <v>38</v>
      </c>
      <c r="F26" s="307">
        <v>2850</v>
      </c>
      <c r="G26" s="39"/>
      <c r="H26" s="45"/>
    </row>
    <row r="27" s="2" customFormat="1" ht="16.8" customHeight="1">
      <c r="A27" s="39"/>
      <c r="B27" s="45"/>
      <c r="C27" s="306" t="s">
        <v>38</v>
      </c>
      <c r="D27" s="306" t="s">
        <v>191</v>
      </c>
      <c r="E27" s="17" t="s">
        <v>38</v>
      </c>
      <c r="F27" s="307">
        <v>0</v>
      </c>
      <c r="G27" s="39"/>
      <c r="H27" s="45"/>
    </row>
    <row r="28" s="2" customFormat="1">
      <c r="A28" s="39"/>
      <c r="B28" s="45"/>
      <c r="C28" s="306" t="s">
        <v>38</v>
      </c>
      <c r="D28" s="306" t="s">
        <v>192</v>
      </c>
      <c r="E28" s="17" t="s">
        <v>38</v>
      </c>
      <c r="F28" s="307">
        <v>0</v>
      </c>
      <c r="G28" s="39"/>
      <c r="H28" s="45"/>
    </row>
    <row r="29" s="2" customFormat="1" ht="16.8" customHeight="1">
      <c r="A29" s="39"/>
      <c r="B29" s="45"/>
      <c r="C29" s="306" t="s">
        <v>38</v>
      </c>
      <c r="D29" s="306" t="s">
        <v>193</v>
      </c>
      <c r="E29" s="17" t="s">
        <v>38</v>
      </c>
      <c r="F29" s="307">
        <v>7000</v>
      </c>
      <c r="G29" s="39"/>
      <c r="H29" s="45"/>
    </row>
    <row r="30" s="2" customFormat="1" ht="16.8" customHeight="1">
      <c r="A30" s="39"/>
      <c r="B30" s="45"/>
      <c r="C30" s="306" t="s">
        <v>38</v>
      </c>
      <c r="D30" s="306" t="s">
        <v>194</v>
      </c>
      <c r="E30" s="17" t="s">
        <v>38</v>
      </c>
      <c r="F30" s="307">
        <v>0</v>
      </c>
      <c r="G30" s="39"/>
      <c r="H30" s="45"/>
    </row>
    <row r="31" s="2" customFormat="1">
      <c r="A31" s="39"/>
      <c r="B31" s="45"/>
      <c r="C31" s="306" t="s">
        <v>38</v>
      </c>
      <c r="D31" s="306" t="s">
        <v>195</v>
      </c>
      <c r="E31" s="17" t="s">
        <v>38</v>
      </c>
      <c r="F31" s="307">
        <v>0</v>
      </c>
      <c r="G31" s="39"/>
      <c r="H31" s="45"/>
    </row>
    <row r="32" s="2" customFormat="1" ht="16.8" customHeight="1">
      <c r="A32" s="39"/>
      <c r="B32" s="45"/>
      <c r="C32" s="306" t="s">
        <v>38</v>
      </c>
      <c r="D32" s="306" t="s">
        <v>196</v>
      </c>
      <c r="E32" s="17" t="s">
        <v>38</v>
      </c>
      <c r="F32" s="307">
        <v>21000</v>
      </c>
      <c r="G32" s="39"/>
      <c r="H32" s="45"/>
    </row>
    <row r="33" s="2" customFormat="1" ht="16.8" customHeight="1">
      <c r="A33" s="39"/>
      <c r="B33" s="45"/>
      <c r="C33" s="306" t="s">
        <v>38</v>
      </c>
      <c r="D33" s="306" t="s">
        <v>197</v>
      </c>
      <c r="E33" s="17" t="s">
        <v>38</v>
      </c>
      <c r="F33" s="307">
        <v>0</v>
      </c>
      <c r="G33" s="39"/>
      <c r="H33" s="45"/>
    </row>
    <row r="34" s="2" customFormat="1">
      <c r="A34" s="39"/>
      <c r="B34" s="45"/>
      <c r="C34" s="306" t="s">
        <v>38</v>
      </c>
      <c r="D34" s="306" t="s">
        <v>198</v>
      </c>
      <c r="E34" s="17" t="s">
        <v>38</v>
      </c>
      <c r="F34" s="307">
        <v>0</v>
      </c>
      <c r="G34" s="39"/>
      <c r="H34" s="45"/>
    </row>
    <row r="35" s="2" customFormat="1" ht="16.8" customHeight="1">
      <c r="A35" s="39"/>
      <c r="B35" s="45"/>
      <c r="C35" s="306" t="s">
        <v>38</v>
      </c>
      <c r="D35" s="306" t="s">
        <v>199</v>
      </c>
      <c r="E35" s="17" t="s">
        <v>38</v>
      </c>
      <c r="F35" s="307">
        <v>4000</v>
      </c>
      <c r="G35" s="39"/>
      <c r="H35" s="45"/>
    </row>
    <row r="36" s="2" customFormat="1" ht="16.8" customHeight="1">
      <c r="A36" s="39"/>
      <c r="B36" s="45"/>
      <c r="C36" s="306" t="s">
        <v>38</v>
      </c>
      <c r="D36" s="306" t="s">
        <v>200</v>
      </c>
      <c r="E36" s="17" t="s">
        <v>38</v>
      </c>
      <c r="F36" s="307">
        <v>0</v>
      </c>
      <c r="G36" s="39"/>
      <c r="H36" s="45"/>
    </row>
    <row r="37" s="2" customFormat="1" ht="16.8" customHeight="1">
      <c r="A37" s="39"/>
      <c r="B37" s="45"/>
      <c r="C37" s="306" t="s">
        <v>38</v>
      </c>
      <c r="D37" s="306" t="s">
        <v>201</v>
      </c>
      <c r="E37" s="17" t="s">
        <v>38</v>
      </c>
      <c r="F37" s="307">
        <v>0</v>
      </c>
      <c r="G37" s="39"/>
      <c r="H37" s="45"/>
    </row>
    <row r="38" s="2" customFormat="1" ht="16.8" customHeight="1">
      <c r="A38" s="39"/>
      <c r="B38" s="45"/>
      <c r="C38" s="306" t="s">
        <v>38</v>
      </c>
      <c r="D38" s="306" t="s">
        <v>202</v>
      </c>
      <c r="E38" s="17" t="s">
        <v>38</v>
      </c>
      <c r="F38" s="307">
        <v>400</v>
      </c>
      <c r="G38" s="39"/>
      <c r="H38" s="45"/>
    </row>
    <row r="39" s="2" customFormat="1" ht="16.8" customHeight="1">
      <c r="A39" s="39"/>
      <c r="B39" s="45"/>
      <c r="C39" s="306" t="s">
        <v>38</v>
      </c>
      <c r="D39" s="306" t="s">
        <v>200</v>
      </c>
      <c r="E39" s="17" t="s">
        <v>38</v>
      </c>
      <c r="F39" s="307">
        <v>0</v>
      </c>
      <c r="G39" s="39"/>
      <c r="H39" s="45"/>
    </row>
    <row r="40" s="2" customFormat="1" ht="16.8" customHeight="1">
      <c r="A40" s="39"/>
      <c r="B40" s="45"/>
      <c r="C40" s="306" t="s">
        <v>38</v>
      </c>
      <c r="D40" s="306" t="s">
        <v>203</v>
      </c>
      <c r="E40" s="17" t="s">
        <v>38</v>
      </c>
      <c r="F40" s="307">
        <v>0</v>
      </c>
      <c r="G40" s="39"/>
      <c r="H40" s="45"/>
    </row>
    <row r="41" s="2" customFormat="1" ht="16.8" customHeight="1">
      <c r="A41" s="39"/>
      <c r="B41" s="45"/>
      <c r="C41" s="306" t="s">
        <v>38</v>
      </c>
      <c r="D41" s="306" t="s">
        <v>204</v>
      </c>
      <c r="E41" s="17" t="s">
        <v>38</v>
      </c>
      <c r="F41" s="307">
        <v>600</v>
      </c>
      <c r="G41" s="39"/>
      <c r="H41" s="45"/>
    </row>
    <row r="42" s="2" customFormat="1" ht="16.8" customHeight="1">
      <c r="A42" s="39"/>
      <c r="B42" s="45"/>
      <c r="C42" s="306" t="s">
        <v>38</v>
      </c>
      <c r="D42" s="306" t="s">
        <v>200</v>
      </c>
      <c r="E42" s="17" t="s">
        <v>38</v>
      </c>
      <c r="F42" s="307">
        <v>0</v>
      </c>
      <c r="G42" s="39"/>
      <c r="H42" s="45"/>
    </row>
    <row r="43" s="2" customFormat="1" ht="16.8" customHeight="1">
      <c r="A43" s="39"/>
      <c r="B43" s="45"/>
      <c r="C43" s="306" t="s">
        <v>38</v>
      </c>
      <c r="D43" s="306" t="s">
        <v>205</v>
      </c>
      <c r="E43" s="17" t="s">
        <v>38</v>
      </c>
      <c r="F43" s="307">
        <v>0</v>
      </c>
      <c r="G43" s="39"/>
      <c r="H43" s="45"/>
    </row>
    <row r="44" s="2" customFormat="1" ht="16.8" customHeight="1">
      <c r="A44" s="39"/>
      <c r="B44" s="45"/>
      <c r="C44" s="306" t="s">
        <v>38</v>
      </c>
      <c r="D44" s="306" t="s">
        <v>202</v>
      </c>
      <c r="E44" s="17" t="s">
        <v>38</v>
      </c>
      <c r="F44" s="307">
        <v>400</v>
      </c>
      <c r="G44" s="39"/>
      <c r="H44" s="45"/>
    </row>
    <row r="45" s="2" customFormat="1" ht="16.8" customHeight="1">
      <c r="A45" s="39"/>
      <c r="B45" s="45"/>
      <c r="C45" s="306" t="s">
        <v>38</v>
      </c>
      <c r="D45" s="306" t="s">
        <v>200</v>
      </c>
      <c r="E45" s="17" t="s">
        <v>38</v>
      </c>
      <c r="F45" s="307">
        <v>0</v>
      </c>
      <c r="G45" s="39"/>
      <c r="H45" s="45"/>
    </row>
    <row r="46" s="2" customFormat="1" ht="16.8" customHeight="1">
      <c r="A46" s="39"/>
      <c r="B46" s="45"/>
      <c r="C46" s="306" t="s">
        <v>38</v>
      </c>
      <c r="D46" s="306" t="s">
        <v>206</v>
      </c>
      <c r="E46" s="17" t="s">
        <v>38</v>
      </c>
      <c r="F46" s="307">
        <v>0</v>
      </c>
      <c r="G46" s="39"/>
      <c r="H46" s="45"/>
    </row>
    <row r="47" s="2" customFormat="1" ht="16.8" customHeight="1">
      <c r="A47" s="39"/>
      <c r="B47" s="45"/>
      <c r="C47" s="306" t="s">
        <v>38</v>
      </c>
      <c r="D47" s="306" t="s">
        <v>207</v>
      </c>
      <c r="E47" s="17" t="s">
        <v>38</v>
      </c>
      <c r="F47" s="307">
        <v>200</v>
      </c>
      <c r="G47" s="39"/>
      <c r="H47" s="45"/>
    </row>
    <row r="48" s="2" customFormat="1" ht="16.8" customHeight="1">
      <c r="A48" s="39"/>
      <c r="B48" s="45"/>
      <c r="C48" s="306" t="s">
        <v>38</v>
      </c>
      <c r="D48" s="306" t="s">
        <v>200</v>
      </c>
      <c r="E48" s="17" t="s">
        <v>38</v>
      </c>
      <c r="F48" s="307">
        <v>0</v>
      </c>
      <c r="G48" s="39"/>
      <c r="H48" s="45"/>
    </row>
    <row r="49" s="2" customFormat="1" ht="16.8" customHeight="1">
      <c r="A49" s="39"/>
      <c r="B49" s="45"/>
      <c r="C49" s="306" t="s">
        <v>38</v>
      </c>
      <c r="D49" s="306" t="s">
        <v>208</v>
      </c>
      <c r="E49" s="17" t="s">
        <v>38</v>
      </c>
      <c r="F49" s="307">
        <v>0</v>
      </c>
      <c r="G49" s="39"/>
      <c r="H49" s="45"/>
    </row>
    <row r="50" s="2" customFormat="1" ht="16.8" customHeight="1">
      <c r="A50" s="39"/>
      <c r="B50" s="45"/>
      <c r="C50" s="306" t="s">
        <v>38</v>
      </c>
      <c r="D50" s="306" t="s">
        <v>204</v>
      </c>
      <c r="E50" s="17" t="s">
        <v>38</v>
      </c>
      <c r="F50" s="307">
        <v>600</v>
      </c>
      <c r="G50" s="39"/>
      <c r="H50" s="45"/>
    </row>
    <row r="51" s="2" customFormat="1" ht="16.8" customHeight="1">
      <c r="A51" s="39"/>
      <c r="B51" s="45"/>
      <c r="C51" s="306" t="s">
        <v>38</v>
      </c>
      <c r="D51" s="306" t="s">
        <v>200</v>
      </c>
      <c r="E51" s="17" t="s">
        <v>38</v>
      </c>
      <c r="F51" s="307">
        <v>0</v>
      </c>
      <c r="G51" s="39"/>
      <c r="H51" s="45"/>
    </row>
    <row r="52" s="2" customFormat="1" ht="16.8" customHeight="1">
      <c r="A52" s="39"/>
      <c r="B52" s="45"/>
      <c r="C52" s="306" t="s">
        <v>38</v>
      </c>
      <c r="D52" s="306" t="s">
        <v>209</v>
      </c>
      <c r="E52" s="17" t="s">
        <v>38</v>
      </c>
      <c r="F52" s="307">
        <v>0</v>
      </c>
      <c r="G52" s="39"/>
      <c r="H52" s="45"/>
    </row>
    <row r="53" s="2" customFormat="1" ht="16.8" customHeight="1">
      <c r="A53" s="39"/>
      <c r="B53" s="45"/>
      <c r="C53" s="306" t="s">
        <v>38</v>
      </c>
      <c r="D53" s="306" t="s">
        <v>207</v>
      </c>
      <c r="E53" s="17" t="s">
        <v>38</v>
      </c>
      <c r="F53" s="307">
        <v>200</v>
      </c>
      <c r="G53" s="39"/>
      <c r="H53" s="45"/>
    </row>
    <row r="54" s="2" customFormat="1" ht="16.8" customHeight="1">
      <c r="A54" s="39"/>
      <c r="B54" s="45"/>
      <c r="C54" s="306" t="s">
        <v>38</v>
      </c>
      <c r="D54" s="306" t="s">
        <v>200</v>
      </c>
      <c r="E54" s="17" t="s">
        <v>38</v>
      </c>
      <c r="F54" s="307">
        <v>0</v>
      </c>
      <c r="G54" s="39"/>
      <c r="H54" s="45"/>
    </row>
    <row r="55" s="2" customFormat="1" ht="16.8" customHeight="1">
      <c r="A55" s="39"/>
      <c r="B55" s="45"/>
      <c r="C55" s="306" t="s">
        <v>38</v>
      </c>
      <c r="D55" s="306" t="s">
        <v>210</v>
      </c>
      <c r="E55" s="17" t="s">
        <v>38</v>
      </c>
      <c r="F55" s="307">
        <v>0</v>
      </c>
      <c r="G55" s="39"/>
      <c r="H55" s="45"/>
    </row>
    <row r="56" s="2" customFormat="1" ht="16.8" customHeight="1">
      <c r="A56" s="39"/>
      <c r="B56" s="45"/>
      <c r="C56" s="306" t="s">
        <v>38</v>
      </c>
      <c r="D56" s="306" t="s">
        <v>207</v>
      </c>
      <c r="E56" s="17" t="s">
        <v>38</v>
      </c>
      <c r="F56" s="307">
        <v>200</v>
      </c>
      <c r="G56" s="39"/>
      <c r="H56" s="45"/>
    </row>
    <row r="57" s="2" customFormat="1" ht="16.8" customHeight="1">
      <c r="A57" s="39"/>
      <c r="B57" s="45"/>
      <c r="C57" s="306" t="s">
        <v>38</v>
      </c>
      <c r="D57" s="306" t="s">
        <v>38</v>
      </c>
      <c r="E57" s="17" t="s">
        <v>38</v>
      </c>
      <c r="F57" s="307">
        <v>0</v>
      </c>
      <c r="G57" s="39"/>
      <c r="H57" s="45"/>
    </row>
    <row r="58" s="2" customFormat="1" ht="16.8" customHeight="1">
      <c r="A58" s="39"/>
      <c r="B58" s="45"/>
      <c r="C58" s="306" t="s">
        <v>211</v>
      </c>
      <c r="D58" s="306" t="s">
        <v>160</v>
      </c>
      <c r="E58" s="17" t="s">
        <v>38</v>
      </c>
      <c r="F58" s="307">
        <v>37450</v>
      </c>
      <c r="G58" s="39"/>
      <c r="H58" s="45"/>
    </row>
    <row r="59" s="2" customFormat="1" ht="26.4" customHeight="1">
      <c r="A59" s="39"/>
      <c r="B59" s="45"/>
      <c r="C59" s="301" t="s">
        <v>247</v>
      </c>
      <c r="D59" s="301" t="s">
        <v>90</v>
      </c>
      <c r="E59" s="39"/>
      <c r="F59" s="39"/>
      <c r="G59" s="39"/>
      <c r="H59" s="45"/>
    </row>
    <row r="60" s="2" customFormat="1" ht="16.8" customHeight="1">
      <c r="A60" s="39"/>
      <c r="B60" s="45"/>
      <c r="C60" s="302" t="s">
        <v>179</v>
      </c>
      <c r="D60" s="303" t="s">
        <v>180</v>
      </c>
      <c r="E60" s="304" t="s">
        <v>147</v>
      </c>
      <c r="F60" s="305">
        <v>857.63599999999997</v>
      </c>
      <c r="G60" s="39"/>
      <c r="H60" s="45"/>
    </row>
    <row r="61" s="2" customFormat="1" ht="16.8" customHeight="1">
      <c r="A61" s="39"/>
      <c r="B61" s="45"/>
      <c r="C61" s="306" t="s">
        <v>179</v>
      </c>
      <c r="D61" s="306" t="s">
        <v>248</v>
      </c>
      <c r="E61" s="17" t="s">
        <v>38</v>
      </c>
      <c r="F61" s="307">
        <v>857.63599999999997</v>
      </c>
      <c r="G61" s="39"/>
      <c r="H61" s="45"/>
    </row>
    <row r="62" s="2" customFormat="1" ht="16.8" customHeight="1">
      <c r="A62" s="39"/>
      <c r="B62" s="45"/>
      <c r="C62" s="302" t="s">
        <v>232</v>
      </c>
      <c r="D62" s="303" t="s">
        <v>180</v>
      </c>
      <c r="E62" s="304" t="s">
        <v>147</v>
      </c>
      <c r="F62" s="305">
        <v>157.47999999999999</v>
      </c>
      <c r="G62" s="39"/>
      <c r="H62" s="45"/>
    </row>
    <row r="63" s="2" customFormat="1" ht="16.8" customHeight="1">
      <c r="A63" s="39"/>
      <c r="B63" s="45"/>
      <c r="C63" s="306" t="s">
        <v>232</v>
      </c>
      <c r="D63" s="306" t="s">
        <v>241</v>
      </c>
      <c r="E63" s="17" t="s">
        <v>38</v>
      </c>
      <c r="F63" s="307">
        <v>157.47999999999999</v>
      </c>
      <c r="G63" s="39"/>
      <c r="H63" s="45"/>
    </row>
    <row r="64" s="2" customFormat="1" ht="16.8" customHeight="1">
      <c r="A64" s="39"/>
      <c r="B64" s="45"/>
      <c r="C64" s="308" t="s">
        <v>245</v>
      </c>
      <c r="D64" s="39"/>
      <c r="E64" s="39"/>
      <c r="F64" s="39"/>
      <c r="G64" s="39"/>
      <c r="H64" s="45"/>
    </row>
    <row r="65" s="2" customFormat="1" ht="16.8" customHeight="1">
      <c r="A65" s="39"/>
      <c r="B65" s="45"/>
      <c r="C65" s="306" t="s">
        <v>225</v>
      </c>
      <c r="D65" s="306" t="s">
        <v>226</v>
      </c>
      <c r="E65" s="17" t="s">
        <v>147</v>
      </c>
      <c r="F65" s="307">
        <v>157.47999999999999</v>
      </c>
      <c r="G65" s="39"/>
      <c r="H65" s="45"/>
    </row>
    <row r="66" s="2" customFormat="1" ht="16.8" customHeight="1">
      <c r="A66" s="39"/>
      <c r="B66" s="45"/>
      <c r="C66" s="306" t="s">
        <v>175</v>
      </c>
      <c r="D66" s="306" t="s">
        <v>176</v>
      </c>
      <c r="E66" s="17" t="s">
        <v>171</v>
      </c>
      <c r="F66" s="307">
        <v>118.11</v>
      </c>
      <c r="G66" s="39"/>
      <c r="H66" s="45"/>
    </row>
    <row r="67" s="2" customFormat="1" ht="16.8" customHeight="1">
      <c r="A67" s="39"/>
      <c r="B67" s="45"/>
      <c r="C67" s="306" t="s">
        <v>169</v>
      </c>
      <c r="D67" s="306" t="s">
        <v>170</v>
      </c>
      <c r="E67" s="17" t="s">
        <v>171</v>
      </c>
      <c r="F67" s="307">
        <v>275.58999999999997</v>
      </c>
      <c r="G67" s="39"/>
      <c r="H67" s="45"/>
    </row>
    <row r="68" s="2" customFormat="1" ht="16.8" customHeight="1">
      <c r="A68" s="39"/>
      <c r="B68" s="45"/>
      <c r="C68" s="302" t="s">
        <v>182</v>
      </c>
      <c r="D68" s="303" t="s">
        <v>183</v>
      </c>
      <c r="E68" s="304" t="s">
        <v>147</v>
      </c>
      <c r="F68" s="305">
        <v>850.76400000000001</v>
      </c>
      <c r="G68" s="39"/>
      <c r="H68" s="45"/>
    </row>
    <row r="69" s="2" customFormat="1" ht="16.8" customHeight="1">
      <c r="A69" s="39"/>
      <c r="B69" s="45"/>
      <c r="C69" s="306" t="s">
        <v>182</v>
      </c>
      <c r="D69" s="306" t="s">
        <v>249</v>
      </c>
      <c r="E69" s="17" t="s">
        <v>38</v>
      </c>
      <c r="F69" s="307">
        <v>850.76400000000001</v>
      </c>
      <c r="G69" s="39"/>
      <c r="H69" s="45"/>
    </row>
    <row r="70" s="2" customFormat="1" ht="16.8" customHeight="1">
      <c r="A70" s="39"/>
      <c r="B70" s="45"/>
      <c r="C70" s="302" t="s">
        <v>250</v>
      </c>
      <c r="D70" s="303" t="s">
        <v>183</v>
      </c>
      <c r="E70" s="304" t="s">
        <v>147</v>
      </c>
      <c r="F70" s="305">
        <v>642.83199999999999</v>
      </c>
      <c r="G70" s="39"/>
      <c r="H70" s="45"/>
    </row>
    <row r="71" s="2" customFormat="1" ht="16.8" customHeight="1">
      <c r="A71" s="39"/>
      <c r="B71" s="45"/>
      <c r="C71" s="302" t="s">
        <v>211</v>
      </c>
      <c r="D71" s="303" t="s">
        <v>251</v>
      </c>
      <c r="E71" s="304" t="s">
        <v>135</v>
      </c>
      <c r="F71" s="305">
        <v>34850</v>
      </c>
      <c r="G71" s="39"/>
      <c r="H71" s="45"/>
    </row>
    <row r="72" s="2" customFormat="1" ht="16.8" customHeight="1">
      <c r="A72" s="39"/>
      <c r="B72" s="45"/>
      <c r="C72" s="306" t="s">
        <v>38</v>
      </c>
      <c r="D72" s="306" t="s">
        <v>252</v>
      </c>
      <c r="E72" s="17" t="s">
        <v>38</v>
      </c>
      <c r="F72" s="307">
        <v>0</v>
      </c>
      <c r="G72" s="39"/>
      <c r="H72" s="45"/>
    </row>
    <row r="73" s="2" customFormat="1" ht="16.8" customHeight="1">
      <c r="A73" s="39"/>
      <c r="B73" s="45"/>
      <c r="C73" s="306" t="s">
        <v>38</v>
      </c>
      <c r="D73" s="306" t="s">
        <v>253</v>
      </c>
      <c r="E73" s="17" t="s">
        <v>38</v>
      </c>
      <c r="F73" s="307">
        <v>0</v>
      </c>
      <c r="G73" s="39"/>
      <c r="H73" s="45"/>
    </row>
    <row r="74" s="2" customFormat="1">
      <c r="A74" s="39"/>
      <c r="B74" s="45"/>
      <c r="C74" s="306" t="s">
        <v>38</v>
      </c>
      <c r="D74" s="306" t="s">
        <v>254</v>
      </c>
      <c r="E74" s="17" t="s">
        <v>38</v>
      </c>
      <c r="F74" s="307">
        <v>0</v>
      </c>
      <c r="G74" s="39"/>
      <c r="H74" s="45"/>
    </row>
    <row r="75" s="2" customFormat="1" ht="16.8" customHeight="1">
      <c r="A75" s="39"/>
      <c r="B75" s="45"/>
      <c r="C75" s="306" t="s">
        <v>38</v>
      </c>
      <c r="D75" s="306" t="s">
        <v>255</v>
      </c>
      <c r="E75" s="17" t="s">
        <v>38</v>
      </c>
      <c r="F75" s="307">
        <v>2850</v>
      </c>
      <c r="G75" s="39"/>
      <c r="H75" s="45"/>
    </row>
    <row r="76" s="2" customFormat="1" ht="16.8" customHeight="1">
      <c r="A76" s="39"/>
      <c r="B76" s="45"/>
      <c r="C76" s="306" t="s">
        <v>38</v>
      </c>
      <c r="D76" s="306" t="s">
        <v>256</v>
      </c>
      <c r="E76" s="17" t="s">
        <v>38</v>
      </c>
      <c r="F76" s="307">
        <v>0</v>
      </c>
      <c r="G76" s="39"/>
      <c r="H76" s="45"/>
    </row>
    <row r="77" s="2" customFormat="1">
      <c r="A77" s="39"/>
      <c r="B77" s="45"/>
      <c r="C77" s="306" t="s">
        <v>38</v>
      </c>
      <c r="D77" s="306" t="s">
        <v>257</v>
      </c>
      <c r="E77" s="17" t="s">
        <v>38</v>
      </c>
      <c r="F77" s="307">
        <v>0</v>
      </c>
      <c r="G77" s="39"/>
      <c r="H77" s="45"/>
    </row>
    <row r="78" s="2" customFormat="1" ht="16.8" customHeight="1">
      <c r="A78" s="39"/>
      <c r="B78" s="45"/>
      <c r="C78" s="306" t="s">
        <v>38</v>
      </c>
      <c r="D78" s="306" t="s">
        <v>258</v>
      </c>
      <c r="E78" s="17" t="s">
        <v>38</v>
      </c>
      <c r="F78" s="307">
        <v>0</v>
      </c>
      <c r="G78" s="39"/>
      <c r="H78" s="45"/>
    </row>
    <row r="79" s="2" customFormat="1" ht="16.8" customHeight="1">
      <c r="A79" s="39"/>
      <c r="B79" s="45"/>
      <c r="C79" s="306" t="s">
        <v>38</v>
      </c>
      <c r="D79" s="306" t="s">
        <v>259</v>
      </c>
      <c r="E79" s="17" t="s">
        <v>38</v>
      </c>
      <c r="F79" s="307">
        <v>7000</v>
      </c>
      <c r="G79" s="39"/>
      <c r="H79" s="45"/>
    </row>
    <row r="80" s="2" customFormat="1" ht="16.8" customHeight="1">
      <c r="A80" s="39"/>
      <c r="B80" s="45"/>
      <c r="C80" s="306" t="s">
        <v>38</v>
      </c>
      <c r="D80" s="306" t="s">
        <v>260</v>
      </c>
      <c r="E80" s="17" t="s">
        <v>38</v>
      </c>
      <c r="F80" s="307">
        <v>0</v>
      </c>
      <c r="G80" s="39"/>
      <c r="H80" s="45"/>
    </row>
    <row r="81" s="2" customFormat="1" ht="16.8" customHeight="1">
      <c r="A81" s="39"/>
      <c r="B81" s="45"/>
      <c r="C81" s="306" t="s">
        <v>38</v>
      </c>
      <c r="D81" s="306" t="s">
        <v>261</v>
      </c>
      <c r="E81" s="17" t="s">
        <v>38</v>
      </c>
      <c r="F81" s="307">
        <v>0</v>
      </c>
      <c r="G81" s="39"/>
      <c r="H81" s="45"/>
    </row>
    <row r="82" s="2" customFormat="1" ht="16.8" customHeight="1">
      <c r="A82" s="39"/>
      <c r="B82" s="45"/>
      <c r="C82" s="306" t="s">
        <v>38</v>
      </c>
      <c r="D82" s="306" t="s">
        <v>262</v>
      </c>
      <c r="E82" s="17" t="s">
        <v>38</v>
      </c>
      <c r="F82" s="307">
        <v>21000</v>
      </c>
      <c r="G82" s="39"/>
      <c r="H82" s="45"/>
    </row>
    <row r="83" s="2" customFormat="1" ht="16.8" customHeight="1">
      <c r="A83" s="39"/>
      <c r="B83" s="45"/>
      <c r="C83" s="306" t="s">
        <v>38</v>
      </c>
      <c r="D83" s="306" t="s">
        <v>263</v>
      </c>
      <c r="E83" s="17" t="s">
        <v>38</v>
      </c>
      <c r="F83" s="307">
        <v>0</v>
      </c>
      <c r="G83" s="39"/>
      <c r="H83" s="45"/>
    </row>
    <row r="84" s="2" customFormat="1" ht="16.8" customHeight="1">
      <c r="A84" s="39"/>
      <c r="B84" s="45"/>
      <c r="C84" s="306" t="s">
        <v>38</v>
      </c>
      <c r="D84" s="306" t="s">
        <v>264</v>
      </c>
      <c r="E84" s="17" t="s">
        <v>38</v>
      </c>
      <c r="F84" s="307">
        <v>0</v>
      </c>
      <c r="G84" s="39"/>
      <c r="H84" s="45"/>
    </row>
    <row r="85" s="2" customFormat="1" ht="16.8" customHeight="1">
      <c r="A85" s="39"/>
      <c r="B85" s="45"/>
      <c r="C85" s="306" t="s">
        <v>38</v>
      </c>
      <c r="D85" s="306" t="s">
        <v>265</v>
      </c>
      <c r="E85" s="17" t="s">
        <v>38</v>
      </c>
      <c r="F85" s="307">
        <v>4000</v>
      </c>
      <c r="G85" s="39"/>
      <c r="H85" s="45"/>
    </row>
    <row r="86" s="2" customFormat="1" ht="16.8" customHeight="1">
      <c r="A86" s="39"/>
      <c r="B86" s="45"/>
      <c r="C86" s="306" t="s">
        <v>211</v>
      </c>
      <c r="D86" s="306" t="s">
        <v>160</v>
      </c>
      <c r="E86" s="17" t="s">
        <v>38</v>
      </c>
      <c r="F86" s="307">
        <v>34850</v>
      </c>
      <c r="G86" s="39"/>
      <c r="H86" s="45"/>
    </row>
    <row r="87" s="2" customFormat="1" ht="7.44" customHeight="1">
      <c r="A87" s="39"/>
      <c r="B87" s="174"/>
      <c r="C87" s="175"/>
      <c r="D87" s="175"/>
      <c r="E87" s="175"/>
      <c r="F87" s="175"/>
      <c r="G87" s="175"/>
      <c r="H87" s="45"/>
    </row>
    <row r="88" s="2" customFormat="1">
      <c r="A88" s="39"/>
      <c r="B88" s="39"/>
      <c r="C88" s="39"/>
      <c r="D88" s="39"/>
      <c r="E88" s="39"/>
      <c r="F88" s="39"/>
      <c r="G88" s="39"/>
      <c r="H88" s="39"/>
    </row>
  </sheetData>
  <sheetProtection sheet="1" formatColumns="0" formatRows="0" objects="1" scenarios="1" spinCount="100000" saltValue="qGc70YYGcjAR4wgYSFK67r/YNhKLASLUQ463HGvR2AiL3d380/j0zgGy7uYitd7d7n7cJj41Oi2UYcGGEFfRCw==" hashValue="qZx8VlhHHdssPUYCxvkmms4iboeNF/9Cu4uZOK1pDBWRg4vAPCbNwyLduWJ5deUJeFz8yOSaDPFug09jH38wq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2020-02-21T12:19:01Z</dcterms:created>
  <dcterms:modified xsi:type="dcterms:W3CDTF">2020-02-21T12:19:11Z</dcterms:modified>
</cp:coreProperties>
</file>